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730" windowHeight="979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F46" i="1"/>
  <c r="F68"/>
  <c r="E57"/>
  <c r="H25"/>
  <c r="E46"/>
  <c r="G34"/>
  <c r="S39"/>
  <c r="Q39"/>
  <c r="M50"/>
  <c r="V10"/>
  <c r="W25"/>
  <c r="U25"/>
  <c r="P33" l="1"/>
  <c r="P32"/>
  <c r="Q25"/>
  <c r="M25" l="1"/>
  <c r="M24"/>
  <c r="M26" s="1"/>
  <c r="G25"/>
  <c r="M15"/>
  <c r="O14"/>
  <c r="M14"/>
  <c r="O13"/>
  <c r="R9"/>
  <c r="M13"/>
  <c r="O12"/>
  <c r="M12"/>
  <c r="O11"/>
  <c r="M11"/>
  <c r="C9"/>
  <c r="C8"/>
  <c r="E7"/>
  <c r="E6"/>
  <c r="E5"/>
  <c r="E4"/>
</calcChain>
</file>

<file path=xl/sharedStrings.xml><?xml version="1.0" encoding="utf-8"?>
<sst xmlns="http://schemas.openxmlformats.org/spreadsheetml/2006/main" count="100" uniqueCount="78">
  <si>
    <t>προεξοφλητικό επιτόκιο</t>
  </si>
  <si>
    <t>ετος</t>
  </si>
  <si>
    <t>επενδυση</t>
  </si>
  <si>
    <t>Αθροιστικές ταμειακές ροές επένδυσης</t>
  </si>
  <si>
    <t>ΚΠΑ</t>
  </si>
  <si>
    <t>EBA</t>
  </si>
  <si>
    <t>Περίοδος ανάκτησης</t>
  </si>
  <si>
    <t>2 έτη</t>
  </si>
  <si>
    <t>ΕΤΟΣ</t>
  </si>
  <si>
    <t>ΕΠΕΝΔΥΣΗ Α</t>
  </si>
  <si>
    <t>ΕΠΕΝΔΥΣΗ Β</t>
  </si>
  <si>
    <t>ΕΒΑ</t>
  </si>
  <si>
    <t>ΤΕΒΑ</t>
  </si>
  <si>
    <t>PI</t>
  </si>
  <si>
    <t>FV</t>
  </si>
  <si>
    <t>YIELD</t>
  </si>
  <si>
    <t>ΟΜΟΛΟΓΙΕΣ</t>
  </si>
  <si>
    <t>RATE</t>
  </si>
  <si>
    <t>NUMBER OF PERIODS</t>
  </si>
  <si>
    <t>PAYMENT</t>
  </si>
  <si>
    <t>FACE VALUE</t>
  </si>
  <si>
    <t>PV OF PAYMENTS</t>
  </si>
  <si>
    <t>PV OF FACE VALUE</t>
  </si>
  <si>
    <t>PV OF BOND</t>
  </si>
  <si>
    <t>ΠΡΟΕΞΟΦΛΗΤΙΚΟ ΕΠΙΤΟΚΙΟ</t>
  </si>
  <si>
    <t>Ημερομηνία διακανονισμού</t>
  </si>
  <si>
    <t>Ημερομηνία λήξης</t>
  </si>
  <si>
    <t>Τρέχουσα τιμή</t>
  </si>
  <si>
    <t>Τιμή εξαγοράς</t>
  </si>
  <si>
    <t>τύπος υπολογισμού ημερών</t>
  </si>
  <si>
    <t>DISCOUNT RATE</t>
  </si>
  <si>
    <t>ΥΠΟΛΟΓΙΣΜΟΣ ΠΡΑΓΜΑΤΙΚΟΥ ΕΠΙΤΟΚΙΟΥ ΑΝΑΛΟΓΑ ΠΟΣΕΣ ΦΟΡΕΣ ΑΝΑΤΟΚΙΖΕΤΑΙ ΈΝΑ ΠΟΣΟ ΕΝΤΟΣ ΤΟΥ ΕΤΟΥΣ</t>
  </si>
  <si>
    <t>ΟΝΟΜΑΣΤΙΚΟ ΕΠΙΤΟΚΙΟ</t>
  </si>
  <si>
    <t>ΠΕΡΙΟΔΟΙ ΑΝΑΤΟΚΙΣΜΟΥ ΕΝΤΟΣ ΤΟΥ ΕΤΟΥΣ</t>
  </si>
  <si>
    <t>EFFECT</t>
  </si>
  <si>
    <t>NOMINAL</t>
  </si>
  <si>
    <t>ΕΤΗΣΙΟ ΕΠΙΤΟΚΙΟ</t>
  </si>
  <si>
    <t>ΠΛΗΡΩΜΗ ΚΆΘΕ ΠΕΡΙΟΔΟΥ</t>
  </si>
  <si>
    <t>ΠΑΡΟΥΣΑ ΑΞΙΑ</t>
  </si>
  <si>
    <t>Duration ΟΜΟΛΟΓΟΥ</t>
  </si>
  <si>
    <t>Επιτοκιο</t>
  </si>
  <si>
    <t>Ποσοστο Απόδοσης</t>
  </si>
  <si>
    <t>Εξαμηνιαία συχνότητα</t>
  </si>
  <si>
    <t>Duration</t>
  </si>
  <si>
    <t>ΟΜΟΛΟΓΟ 2</t>
  </si>
  <si>
    <t>FVSCHEDULE</t>
  </si>
  <si>
    <t>ΕΠΙΤΟΚΙΑ</t>
  </si>
  <si>
    <t>ΕΤΗ</t>
  </si>
  <si>
    <t>ΚΕΦΑΛΑΙΟ</t>
  </si>
  <si>
    <t> μελλοντική αξία του αρχικού κεφαλαίου μετά την επένδυσή του, εφαρμόζοντας μια σειρά ανατοκισμών. </t>
  </si>
  <si>
    <t>Επένδυση</t>
  </si>
  <si>
    <t>Τιμή Εξαγοράς</t>
  </si>
  <si>
    <t>Βάση υπολογισμού-μέρες έτους</t>
  </si>
  <si>
    <t>INTRATE</t>
  </si>
  <si>
    <t>ΑΠΟΔΟΣΗ ΕΠΙΤΟΚΙΟΥ ΕΝΌΣ ΠΛΗΡΩΣ ΕΠΕΝΔΥΜΕΝΟΥ ΧΡΕΟΓΡΑΦΟΥ</t>
  </si>
  <si>
    <t>ΠΛΗΘΟΣ ΠΕΡΙΟΔΩΝ (μηνών) NPER με πληρωμές στην αρχή του μήνα</t>
  </si>
  <si>
    <t>ΠΛΗΘΟΣ ΠΕΡΙΟΔΩΝ (μηνών) NPER με πληρωμές στο τέλος του μήνα (οι οποίες τοκίζονται με το αντίστοιχο επιτόκιο)</t>
  </si>
  <si>
    <t>Επιστρέφει την απόδοση για ένα χρεόγραφο που αποφέρει περιοδικά τόκο</t>
  </si>
  <si>
    <t>ετήσιο επιτόκιο</t>
  </si>
  <si>
    <t>τρέχουσα τιμή χρεογράφου</t>
  </si>
  <si>
    <t>τιμή εξαγοράς χρεογράφου</t>
  </si>
  <si>
    <t>εξαμηνιαίες πληρωμές</t>
  </si>
  <si>
    <t>Βαση υπολογισμού (360 μέρες)</t>
  </si>
  <si>
    <t>RECEIVED</t>
  </si>
  <si>
    <t>ΑΠΟΔΟΣΗ ΠΟΣΟΥ ΠΟΥ ΠΑΡΑΛΑΜΒΑΝΕΤΑΙ ΚΑΤΆ ΤΗ ΛΗΞΗ ΕΝΌΣ ΠΛΗΡΩΣ ΕΠΕΝΔΥΜΕΝΟΥ ΧΡΕΟΓΡΑΦΟΥ</t>
  </si>
  <si>
    <t>COUPDAYBS</t>
  </si>
  <si>
    <t>Αριθμός πληρωμών τοκομεριδίων ανα έτος</t>
  </si>
  <si>
    <t>ΑΡΙΘΜΟΣ ΗΜΕΡΩΝ ΑΠΌ ΤΗΝ ΕΝΑΡΞΗ ΤΗΣ ΠΕΡΙΟΔΟΥ ΤΟΚΟΜΕΡΙΔΙΩΝ ΜΕΧΡΙ ΤΗΝ ΗΜΕΡΟΜΗΝΙΑ ΔΙΑΚΑΝΟΝΙΣΜΟΥ</t>
  </si>
  <si>
    <t>Υπολογίζει το συσσωρευμένο τόκο ενός τίτλου, στην περίπτωση καταβολής εφάπαξ, κατά την ημερομηνία διακανονισμού.</t>
  </si>
  <si>
    <t>Ημερομηνία έκδοσης</t>
  </si>
  <si>
    <t>Ετησιο ονομαστικό επιτοκιο</t>
  </si>
  <si>
    <t>Ονομαστική αξία</t>
  </si>
  <si>
    <t>Βάση υπολογσιμού</t>
  </si>
  <si>
    <t>ACCRINTM</t>
  </si>
  <si>
    <t>Υπολογίζει το συσσωρευμένο τόκο ενός τίτλου, στην περίπτωση καταβολής με περιοδικές πληρωμές.</t>
  </si>
  <si>
    <t>Ημερομηνία πρωτου τόκου του τίτλου</t>
  </si>
  <si>
    <t>Συχνότητα-αριθμός πληρωμών τόκου</t>
  </si>
  <si>
    <t>ACCRINT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</si>
</sst>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444444"/>
      <name val="Segoe UI"/>
      <family val="2"/>
      <charset val="161"/>
    </font>
    <font>
      <b/>
      <sz val="12"/>
      <color rgb="FF444444"/>
      <name val="Segoe UI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sz val="9"/>
      <color rgb="FF252525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8" fontId="0" fillId="0" borderId="0" xfId="0" applyNumberFormat="1"/>
    <xf numFmtId="9" fontId="0" fillId="0" borderId="0" xfId="0" applyNumberFormat="1"/>
    <xf numFmtId="2" fontId="0" fillId="0" borderId="0" xfId="0" applyNumberFormat="1"/>
    <xf numFmtId="10" fontId="0" fillId="0" borderId="0" xfId="0" applyNumberFormat="1"/>
    <xf numFmtId="14" fontId="0" fillId="0" borderId="0" xfId="0" applyNumberFormat="1"/>
    <xf numFmtId="0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8"/>
  <sheetViews>
    <sheetView tabSelected="1" topLeftCell="A34" workbookViewId="0">
      <selection activeCell="H46" sqref="H46"/>
    </sheetView>
  </sheetViews>
  <sheetFormatPr defaultRowHeight="15"/>
  <cols>
    <col min="5" max="5" width="10.7109375" bestFit="1" customWidth="1"/>
    <col min="6" max="6" width="9.7109375" bestFit="1" customWidth="1"/>
    <col min="7" max="7" width="18.28515625" customWidth="1"/>
    <col min="13" max="13" width="10.5703125" bestFit="1" customWidth="1"/>
    <col min="15" max="15" width="9.5703125" bestFit="1" customWidth="1"/>
  </cols>
  <sheetData>
    <row r="1" spans="2:22">
      <c r="L1" t="s">
        <v>0</v>
      </c>
      <c r="O1">
        <v>0.12</v>
      </c>
    </row>
    <row r="2" spans="2:22">
      <c r="B2" t="s">
        <v>0</v>
      </c>
      <c r="E2">
        <v>0.2</v>
      </c>
    </row>
    <row r="3" spans="2:22" ht="16.5">
      <c r="B3" t="s">
        <v>1</v>
      </c>
      <c r="C3" t="s">
        <v>2</v>
      </c>
      <c r="E3" t="s">
        <v>3</v>
      </c>
      <c r="K3" t="s">
        <v>8</v>
      </c>
      <c r="M3" t="s">
        <v>9</v>
      </c>
      <c r="O3" t="s">
        <v>10</v>
      </c>
      <c r="S3" s="7" t="s">
        <v>49</v>
      </c>
    </row>
    <row r="4" spans="2:22">
      <c r="B4">
        <v>0</v>
      </c>
      <c r="C4">
        <v>-100</v>
      </c>
      <c r="E4">
        <f>C4</f>
        <v>-100</v>
      </c>
      <c r="K4">
        <v>0</v>
      </c>
      <c r="M4">
        <v>-1000</v>
      </c>
      <c r="O4">
        <v>-800</v>
      </c>
      <c r="R4">
        <v>-1000</v>
      </c>
      <c r="T4" t="s">
        <v>47</v>
      </c>
      <c r="U4" t="s">
        <v>46</v>
      </c>
      <c r="V4" t="s">
        <v>48</v>
      </c>
    </row>
    <row r="5" spans="2:22">
      <c r="B5">
        <v>1</v>
      </c>
      <c r="C5">
        <v>60</v>
      </c>
      <c r="E5">
        <f>C4+C5</f>
        <v>-40</v>
      </c>
      <c r="K5">
        <v>1</v>
      </c>
      <c r="M5">
        <v>500</v>
      </c>
      <c r="O5">
        <v>420</v>
      </c>
      <c r="R5">
        <v>500</v>
      </c>
      <c r="T5">
        <v>1</v>
      </c>
      <c r="U5">
        <v>0.1</v>
      </c>
      <c r="V5">
        <v>1000</v>
      </c>
    </row>
    <row r="6" spans="2:22">
      <c r="B6">
        <v>2</v>
      </c>
      <c r="C6">
        <v>40</v>
      </c>
      <c r="E6">
        <f>C4+C5+C6</f>
        <v>0</v>
      </c>
      <c r="K6">
        <v>2</v>
      </c>
      <c r="M6">
        <v>500</v>
      </c>
      <c r="O6">
        <v>420</v>
      </c>
      <c r="R6">
        <v>400</v>
      </c>
      <c r="T6">
        <v>2</v>
      </c>
      <c r="U6">
        <v>0.12</v>
      </c>
    </row>
    <row r="7" spans="2:22">
      <c r="B7">
        <v>3</v>
      </c>
      <c r="C7">
        <v>30</v>
      </c>
      <c r="E7">
        <f>C4+C5+C6+C7</f>
        <v>30</v>
      </c>
      <c r="K7">
        <v>3</v>
      </c>
      <c r="M7">
        <v>500</v>
      </c>
      <c r="O7">
        <v>420</v>
      </c>
      <c r="R7">
        <v>300</v>
      </c>
      <c r="T7" s="6">
        <v>3</v>
      </c>
      <c r="U7">
        <v>0.08</v>
      </c>
    </row>
    <row r="8" spans="2:22">
      <c r="B8" t="s">
        <v>4</v>
      </c>
      <c r="C8" s="1">
        <f>NPV(E2,C5:C7)+C4</f>
        <v>-4.8611111111110858</v>
      </c>
      <c r="K8">
        <v>4</v>
      </c>
      <c r="M8">
        <v>500</v>
      </c>
      <c r="O8">
        <v>420</v>
      </c>
      <c r="R8">
        <v>100</v>
      </c>
      <c r="T8" s="6">
        <v>4</v>
      </c>
      <c r="U8">
        <v>7.0000000000000007E-2</v>
      </c>
    </row>
    <row r="9" spans="2:22">
      <c r="B9" t="s">
        <v>5</v>
      </c>
      <c r="C9" s="2">
        <f>IRR(C4:C7)</f>
        <v>0.16463384693151528</v>
      </c>
      <c r="K9">
        <v>5</v>
      </c>
      <c r="M9">
        <v>500</v>
      </c>
      <c r="O9">
        <v>420</v>
      </c>
      <c r="R9" s="2">
        <f>MIRR(R4:R8,,0.1)</f>
        <v>0.12106271186727313</v>
      </c>
    </row>
    <row r="10" spans="2:22">
      <c r="B10" t="s">
        <v>6</v>
      </c>
      <c r="D10" t="s">
        <v>7</v>
      </c>
      <c r="U10" t="s">
        <v>45</v>
      </c>
      <c r="V10">
        <f>FVSCHEDULE(V5,U5:U8)</f>
        <v>1423.6992000000005</v>
      </c>
    </row>
    <row r="11" spans="2:22">
      <c r="L11" t="s">
        <v>4</v>
      </c>
      <c r="M11" s="3">
        <f>NPV(O1,M5:M9)+M4</f>
        <v>802.38810117250205</v>
      </c>
      <c r="O11" s="3">
        <f>NPV(O1,O5:O9)+O4</f>
        <v>714.00600498490167</v>
      </c>
    </row>
    <row r="12" spans="2:22">
      <c r="L12" t="s">
        <v>11</v>
      </c>
      <c r="M12" s="4">
        <f>IRR(M4:M9)</f>
        <v>0.41041496500930125</v>
      </c>
      <c r="O12" s="4">
        <f>IRR(O4:O9)</f>
        <v>0.44029693630827904</v>
      </c>
    </row>
    <row r="13" spans="2:22">
      <c r="L13" t="s">
        <v>12</v>
      </c>
      <c r="M13" s="4">
        <f>MIRR(M4:M9,,O1)</f>
        <v>0.26004972818529981</v>
      </c>
      <c r="O13" s="4">
        <f>MIRR(O4:O9,,O1)</f>
        <v>0.27240552087841508</v>
      </c>
    </row>
    <row r="14" spans="2:22">
      <c r="L14" t="s">
        <v>13</v>
      </c>
      <c r="M14" s="3">
        <f>(NPV(O1,M5:M9))/-M4</f>
        <v>1.802388101172502</v>
      </c>
      <c r="O14" s="3">
        <f>(NPV(O1,O5:O9))/-O4</f>
        <v>1.8925075062311272</v>
      </c>
    </row>
    <row r="15" spans="2:22">
      <c r="L15" t="s">
        <v>14</v>
      </c>
      <c r="M15" s="3">
        <f>FV(0.1,10,-1000,,1)</f>
        <v>17531.167061100023</v>
      </c>
    </row>
    <row r="17" spans="2:24" ht="17.25">
      <c r="F17" s="9" t="s">
        <v>57</v>
      </c>
      <c r="G17" s="10"/>
      <c r="H17" s="10"/>
      <c r="I17" s="10"/>
      <c r="J17" s="10"/>
      <c r="K17" s="10"/>
    </row>
    <row r="18" spans="2:24">
      <c r="F18" t="s">
        <v>25</v>
      </c>
      <c r="G18" s="5">
        <v>39493</v>
      </c>
      <c r="M18" s="8" t="s">
        <v>16</v>
      </c>
      <c r="N18" s="8"/>
      <c r="O18" s="8"/>
      <c r="P18" s="8" t="s">
        <v>24</v>
      </c>
      <c r="Q18" s="8"/>
      <c r="R18" s="8"/>
      <c r="S18" s="8"/>
      <c r="T18" s="8" t="s">
        <v>39</v>
      </c>
      <c r="U18" s="8"/>
      <c r="V18" s="8"/>
      <c r="W18" s="8" t="s">
        <v>44</v>
      </c>
      <c r="X18" s="8"/>
    </row>
    <row r="19" spans="2:24">
      <c r="F19" t="s">
        <v>26</v>
      </c>
      <c r="G19" s="5">
        <v>42689</v>
      </c>
      <c r="P19" t="s">
        <v>25</v>
      </c>
      <c r="Q19" s="5">
        <v>42005</v>
      </c>
      <c r="T19" t="s">
        <v>25</v>
      </c>
      <c r="U19" s="5">
        <v>41640</v>
      </c>
      <c r="W19" s="5">
        <v>41640</v>
      </c>
    </row>
    <row r="20" spans="2:24">
      <c r="F20" t="s">
        <v>58</v>
      </c>
      <c r="G20">
        <v>5.7500000000000002E-2</v>
      </c>
      <c r="K20" t="s">
        <v>17</v>
      </c>
      <c r="M20">
        <v>3.4500000000000003E-2</v>
      </c>
      <c r="P20" t="s">
        <v>26</v>
      </c>
      <c r="Q20" s="5">
        <v>42736</v>
      </c>
      <c r="T20" t="s">
        <v>26</v>
      </c>
      <c r="U20" s="5">
        <v>42736</v>
      </c>
      <c r="W20" s="5">
        <v>42736</v>
      </c>
    </row>
    <row r="21" spans="2:24">
      <c r="F21" t="s">
        <v>59</v>
      </c>
      <c r="G21">
        <v>95.042869999999994</v>
      </c>
      <c r="K21" t="s">
        <v>18</v>
      </c>
      <c r="M21">
        <v>20</v>
      </c>
      <c r="P21" t="s">
        <v>27</v>
      </c>
      <c r="Q21">
        <v>880.35</v>
      </c>
      <c r="T21" t="s">
        <v>40</v>
      </c>
      <c r="U21">
        <v>0.05</v>
      </c>
      <c r="W21">
        <v>7.0000000000000007E-2</v>
      </c>
    </row>
    <row r="22" spans="2:24">
      <c r="F22" t="s">
        <v>60</v>
      </c>
      <c r="G22">
        <v>100</v>
      </c>
      <c r="K22" t="s">
        <v>19</v>
      </c>
      <c r="M22">
        <v>30</v>
      </c>
      <c r="P22" t="s">
        <v>28</v>
      </c>
      <c r="Q22">
        <v>1000</v>
      </c>
      <c r="T22" t="s">
        <v>41</v>
      </c>
      <c r="U22">
        <v>0.06</v>
      </c>
      <c r="W22">
        <v>0.06</v>
      </c>
    </row>
    <row r="23" spans="2:24">
      <c r="F23" t="s">
        <v>61</v>
      </c>
      <c r="G23">
        <v>2</v>
      </c>
      <c r="K23" t="s">
        <v>20</v>
      </c>
      <c r="M23">
        <v>1000</v>
      </c>
      <c r="P23" t="s">
        <v>29</v>
      </c>
      <c r="Q23">
        <v>1</v>
      </c>
      <c r="T23" t="s">
        <v>42</v>
      </c>
      <c r="U23">
        <v>2</v>
      </c>
      <c r="W23">
        <v>2</v>
      </c>
    </row>
    <row r="24" spans="2:24">
      <c r="F24" t="s">
        <v>62</v>
      </c>
      <c r="G24">
        <v>0</v>
      </c>
      <c r="K24" t="s">
        <v>21</v>
      </c>
      <c r="M24" s="1">
        <f>-PV(M20,M21,M22)</f>
        <v>428.3075553317048</v>
      </c>
    </row>
    <row r="25" spans="2:24">
      <c r="F25" t="s">
        <v>15</v>
      </c>
      <c r="G25">
        <f>YIELD(G18,G19,G20,G21,G22,G23)</f>
        <v>6.5000006880731431E-2</v>
      </c>
      <c r="H25">
        <f>YIELD(G18,G19,G20,G21,G22,G23,G24)</f>
        <v>6.5000006880731431E-2</v>
      </c>
      <c r="K25" t="s">
        <v>22</v>
      </c>
      <c r="M25">
        <f>M23/(1+M20)^M21</f>
        <v>507.44631136853951</v>
      </c>
      <c r="P25" t="s">
        <v>30</v>
      </c>
      <c r="Q25">
        <f>DISC(Q19,Q20,Q21,Q22)</f>
        <v>5.9824999999999962E-2</v>
      </c>
      <c r="T25" t="s">
        <v>43</v>
      </c>
      <c r="U25">
        <f>DURATION(U19,U20,U21,U22,U23)</f>
        <v>2.820002592587616</v>
      </c>
      <c r="W25">
        <f>DURATION(W19,W20,W21,W22,W23)</f>
        <v>2.7612947526479661</v>
      </c>
    </row>
    <row r="26" spans="2:24">
      <c r="K26" t="s">
        <v>23</v>
      </c>
      <c r="M26" s="1">
        <f>M24+M25</f>
        <v>935.75386670024432</v>
      </c>
    </row>
    <row r="28" spans="2:24">
      <c r="B28" s="8" t="s">
        <v>64</v>
      </c>
      <c r="C28" s="8"/>
      <c r="D28" s="8"/>
      <c r="E28" s="8"/>
      <c r="F28" s="8"/>
      <c r="G28" s="8"/>
      <c r="H28" s="8"/>
      <c r="I28" s="8"/>
      <c r="J28" s="8"/>
      <c r="L28" s="8" t="s">
        <v>31</v>
      </c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2:24">
      <c r="F29" t="s">
        <v>25</v>
      </c>
      <c r="G29" s="5">
        <v>39493</v>
      </c>
    </row>
    <row r="30" spans="2:24">
      <c r="F30" t="s">
        <v>26</v>
      </c>
      <c r="G30" s="5">
        <v>39583</v>
      </c>
      <c r="L30" t="s">
        <v>32</v>
      </c>
      <c r="P30">
        <v>0.04</v>
      </c>
    </row>
    <row r="31" spans="2:24">
      <c r="F31" t="s">
        <v>50</v>
      </c>
      <c r="G31">
        <v>1000</v>
      </c>
      <c r="L31" t="s">
        <v>33</v>
      </c>
      <c r="P31">
        <v>3</v>
      </c>
    </row>
    <row r="32" spans="2:24">
      <c r="F32" t="s">
        <v>58</v>
      </c>
      <c r="G32">
        <v>5.7500000000000002E-2</v>
      </c>
      <c r="O32" t="s">
        <v>34</v>
      </c>
      <c r="P32">
        <f>EFFECT(P30,P31)</f>
        <v>4.0535703703703962E-2</v>
      </c>
    </row>
    <row r="33" spans="2:19">
      <c r="F33" t="s">
        <v>52</v>
      </c>
      <c r="G33">
        <v>2</v>
      </c>
      <c r="O33" t="s">
        <v>35</v>
      </c>
      <c r="P33">
        <f>NOMINAL(P32,P31)</f>
        <v>4.0000000000000258E-2</v>
      </c>
    </row>
    <row r="34" spans="2:19">
      <c r="F34" t="s">
        <v>63</v>
      </c>
      <c r="G34">
        <f>RECEIVED(G29,G30,G31,G32,G33)</f>
        <v>1014.5846544071021</v>
      </c>
    </row>
    <row r="36" spans="2:19">
      <c r="L36" t="s">
        <v>36</v>
      </c>
      <c r="Q36" s="2">
        <v>0.04</v>
      </c>
      <c r="S36">
        <v>0.04</v>
      </c>
    </row>
    <row r="37" spans="2:19">
      <c r="L37" t="s">
        <v>37</v>
      </c>
      <c r="Q37">
        <v>1000</v>
      </c>
      <c r="S37">
        <v>1000</v>
      </c>
    </row>
    <row r="38" spans="2:19">
      <c r="L38" t="s">
        <v>38</v>
      </c>
      <c r="Q38">
        <v>50000</v>
      </c>
      <c r="S38">
        <v>50000</v>
      </c>
    </row>
    <row r="39" spans="2:19">
      <c r="L39" t="s">
        <v>56</v>
      </c>
      <c r="Q39">
        <f>-NPER(Q36/12,Q37,Q38)</f>
        <v>46.322236539672538</v>
      </c>
      <c r="R39" t="s">
        <v>55</v>
      </c>
      <c r="S39">
        <f>-NPER(S36/12,S37,S38,,1)</f>
        <v>46.179582977684575</v>
      </c>
    </row>
    <row r="41" spans="2:19">
      <c r="B41" s="8" t="s">
        <v>67</v>
      </c>
      <c r="C41" s="8"/>
      <c r="D41" s="8"/>
      <c r="E41" s="8"/>
      <c r="F41" s="8"/>
      <c r="G41" s="8"/>
      <c r="H41" s="8"/>
      <c r="I41" s="8"/>
      <c r="J41" s="8"/>
      <c r="K41" s="8"/>
    </row>
    <row r="42" spans="2:19">
      <c r="D42" t="s">
        <v>25</v>
      </c>
      <c r="E42" s="5">
        <v>39107</v>
      </c>
    </row>
    <row r="43" spans="2:19">
      <c r="D43" t="s">
        <v>26</v>
      </c>
      <c r="E43" s="5">
        <v>39767</v>
      </c>
      <c r="L43" s="8" t="s">
        <v>54</v>
      </c>
      <c r="M43" s="8"/>
      <c r="N43" s="8"/>
      <c r="O43" s="8"/>
      <c r="P43" s="8"/>
      <c r="Q43" s="8"/>
      <c r="R43" s="8"/>
    </row>
    <row r="44" spans="2:19">
      <c r="D44" t="s">
        <v>66</v>
      </c>
      <c r="E44">
        <v>2</v>
      </c>
      <c r="L44" t="s">
        <v>25</v>
      </c>
      <c r="M44" s="5">
        <v>42005</v>
      </c>
    </row>
    <row r="45" spans="2:19">
      <c r="D45" t="s">
        <v>52</v>
      </c>
      <c r="E45">
        <v>1</v>
      </c>
      <c r="L45" t="s">
        <v>26</v>
      </c>
      <c r="M45" s="5">
        <v>42248</v>
      </c>
    </row>
    <row r="46" spans="2:19">
      <c r="D46" t="s">
        <v>65</v>
      </c>
      <c r="E46">
        <f>COUPDAYBS(E42,E43,E44,E45)</f>
        <v>71</v>
      </c>
      <c r="F46">
        <f>COUPDAYBS(E42,E43,E44,E45)</f>
        <v>71</v>
      </c>
      <c r="L46" t="s">
        <v>50</v>
      </c>
      <c r="M46">
        <v>1000</v>
      </c>
    </row>
    <row r="47" spans="2:19">
      <c r="L47" t="s">
        <v>51</v>
      </c>
      <c r="M47">
        <v>1080</v>
      </c>
    </row>
    <row r="48" spans="2:19">
      <c r="L48" t="s">
        <v>52</v>
      </c>
      <c r="M48">
        <v>2</v>
      </c>
    </row>
    <row r="50" spans="1:13">
      <c r="A50" s="11" t="s">
        <v>68</v>
      </c>
      <c r="B50" s="8"/>
      <c r="C50" s="8"/>
      <c r="D50" s="8"/>
      <c r="E50" s="8"/>
      <c r="F50" s="8"/>
      <c r="G50" s="8"/>
      <c r="H50" s="8"/>
      <c r="I50" s="8"/>
      <c r="L50" t="s">
        <v>53</v>
      </c>
      <c r="M50">
        <f>INTRATE(M44,M45,M46,M47,M48)</f>
        <v>0.11851851851851851</v>
      </c>
    </row>
    <row r="52" spans="1:13">
      <c r="B52" t="s">
        <v>69</v>
      </c>
      <c r="E52" s="5">
        <v>42095</v>
      </c>
    </row>
    <row r="53" spans="1:13">
      <c r="B53" t="s">
        <v>25</v>
      </c>
      <c r="E53" s="5">
        <v>42170</v>
      </c>
    </row>
    <row r="54" spans="1:13">
      <c r="B54" t="s">
        <v>70</v>
      </c>
      <c r="E54">
        <v>0.1</v>
      </c>
    </row>
    <row r="55" spans="1:13">
      <c r="B55" t="s">
        <v>71</v>
      </c>
      <c r="E55">
        <v>1000</v>
      </c>
    </row>
    <row r="56" spans="1:13">
      <c r="B56" t="s">
        <v>72</v>
      </c>
      <c r="E56">
        <v>3</v>
      </c>
    </row>
    <row r="57" spans="1:13">
      <c r="B57" t="s">
        <v>73</v>
      </c>
      <c r="E57">
        <f>ACCRINTM(E52,E53,E54,E55,E56)</f>
        <v>20.547945205479451</v>
      </c>
    </row>
    <row r="59" spans="1:13">
      <c r="A59" s="11" t="s">
        <v>74</v>
      </c>
      <c r="B59" s="8"/>
      <c r="C59" s="8"/>
      <c r="D59" s="8"/>
      <c r="E59" s="8"/>
      <c r="F59" s="8"/>
      <c r="G59" s="8"/>
      <c r="H59" s="8"/>
    </row>
    <row r="61" spans="1:13">
      <c r="B61" t="s">
        <v>69</v>
      </c>
      <c r="F61" s="5">
        <v>42063</v>
      </c>
    </row>
    <row r="62" spans="1:13">
      <c r="B62" t="s">
        <v>75</v>
      </c>
      <c r="F62" s="5">
        <v>42247</v>
      </c>
    </row>
    <row r="63" spans="1:13">
      <c r="B63" t="s">
        <v>25</v>
      </c>
      <c r="F63" s="5">
        <v>42125</v>
      </c>
    </row>
    <row r="64" spans="1:13">
      <c r="B64" t="s">
        <v>70</v>
      </c>
      <c r="F64" s="3">
        <v>0.1</v>
      </c>
    </row>
    <row r="65" spans="2:6">
      <c r="B65" t="s">
        <v>71</v>
      </c>
      <c r="F65" s="3">
        <v>1000</v>
      </c>
    </row>
    <row r="66" spans="2:6">
      <c r="B66" t="s">
        <v>76</v>
      </c>
      <c r="F66" s="3">
        <v>2</v>
      </c>
    </row>
    <row r="67" spans="2:6">
      <c r="B67" t="s">
        <v>72</v>
      </c>
      <c r="F67" s="3">
        <v>0</v>
      </c>
    </row>
    <row r="68" spans="2:6">
      <c r="B68" t="s">
        <v>77</v>
      </c>
      <c r="F68">
        <f>ACCRINT(F61,F62,F63,F64,F65,F66,F67)</f>
        <v>16.944444444444446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Pc1</cp:lastModifiedBy>
  <dcterms:created xsi:type="dcterms:W3CDTF">2014-12-31T20:06:31Z</dcterms:created>
  <dcterms:modified xsi:type="dcterms:W3CDTF">2015-02-24T09:51:29Z</dcterms:modified>
</cp:coreProperties>
</file>