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120" windowHeight="9120" activeTab="0"/>
  </bookViews>
  <sheets>
    <sheet name="Γενικά" sheetId="1" r:id="rId1"/>
    <sheet name="Εφαρμογή" sheetId="2" r:id="rId2"/>
    <sheet name="Sheet3" sheetId="3" r:id="rId3"/>
  </sheets>
  <definedNames>
    <definedName name="xlfctpv" localSheetId="0">'Γενικά'!#REF!</definedName>
  </definedNames>
  <calcPr fullCalcOnLoad="1"/>
</workbook>
</file>

<file path=xl/sharedStrings.xml><?xml version="1.0" encoding="utf-8"?>
<sst xmlns="http://schemas.openxmlformats.org/spreadsheetml/2006/main" count="145" uniqueCount="124">
  <si>
    <r>
      <t>FV</t>
    </r>
    <r>
      <rPr>
        <sz val="10"/>
        <rFont val="Arial"/>
        <family val="0"/>
      </rPr>
      <t>(</t>
    </r>
    <r>
      <rPr>
        <b/>
        <sz val="10"/>
        <rFont val="Arial"/>
        <family val="0"/>
      </rPr>
      <t>rate</t>
    </r>
    <r>
      <rPr>
        <sz val="10"/>
        <rFont val="Arial"/>
        <family val="0"/>
      </rPr>
      <t>,</t>
    </r>
    <r>
      <rPr>
        <b/>
        <sz val="10"/>
        <rFont val="Arial"/>
        <family val="0"/>
      </rPr>
      <t>nper</t>
    </r>
    <r>
      <rPr>
        <sz val="10"/>
        <rFont val="Arial"/>
        <family val="0"/>
      </rPr>
      <t>,</t>
    </r>
    <r>
      <rPr>
        <b/>
        <sz val="10"/>
        <rFont val="Arial"/>
        <family val="0"/>
      </rPr>
      <t>pmt</t>
    </r>
    <r>
      <rPr>
        <sz val="10"/>
        <rFont val="Arial"/>
        <family val="0"/>
      </rPr>
      <t>,pv,type)</t>
    </r>
  </si>
  <si>
    <r>
      <t>PV</t>
    </r>
    <r>
      <rPr>
        <sz val="10"/>
        <rFont val="Arial"/>
        <family val="0"/>
      </rPr>
      <t>(</t>
    </r>
    <r>
      <rPr>
        <b/>
        <sz val="10"/>
        <rFont val="Arial"/>
        <family val="0"/>
      </rPr>
      <t>rate</t>
    </r>
    <r>
      <rPr>
        <sz val="10"/>
        <rFont val="Arial"/>
        <family val="0"/>
      </rPr>
      <t>,</t>
    </r>
    <r>
      <rPr>
        <b/>
        <sz val="10"/>
        <rFont val="Arial"/>
        <family val="0"/>
      </rPr>
      <t>nper</t>
    </r>
    <r>
      <rPr>
        <sz val="10"/>
        <rFont val="Arial"/>
        <family val="0"/>
      </rPr>
      <t>,</t>
    </r>
    <r>
      <rPr>
        <b/>
        <sz val="10"/>
        <rFont val="Arial"/>
        <family val="0"/>
      </rPr>
      <t>pmt</t>
    </r>
    <r>
      <rPr>
        <sz val="10"/>
        <rFont val="Arial"/>
        <family val="0"/>
      </rPr>
      <t>,fv,type)</t>
    </r>
  </si>
  <si>
    <t>Calculates the payment for a loan based on constant payments and a constant interest rate.</t>
  </si>
  <si>
    <r>
      <t>PMT</t>
    </r>
    <r>
      <rPr>
        <sz val="10"/>
        <rFont val="Arial"/>
        <family val="0"/>
      </rPr>
      <t>(</t>
    </r>
    <r>
      <rPr>
        <b/>
        <sz val="10"/>
        <rFont val="Arial"/>
        <family val="0"/>
      </rPr>
      <t>rate</t>
    </r>
    <r>
      <rPr>
        <sz val="10"/>
        <rFont val="Arial"/>
        <family val="0"/>
      </rPr>
      <t>,</t>
    </r>
    <r>
      <rPr>
        <b/>
        <sz val="10"/>
        <rFont val="Arial"/>
        <family val="0"/>
      </rPr>
      <t>nper</t>
    </r>
    <r>
      <rPr>
        <sz val="10"/>
        <rFont val="Arial"/>
        <family val="0"/>
      </rPr>
      <t>,</t>
    </r>
    <r>
      <rPr>
        <b/>
        <sz val="10"/>
        <rFont val="Arial"/>
        <family val="0"/>
      </rPr>
      <t>pv</t>
    </r>
    <r>
      <rPr>
        <sz val="10"/>
        <rFont val="Arial"/>
        <family val="0"/>
      </rPr>
      <t>,fv,type)</t>
    </r>
  </si>
  <si>
    <r>
      <t>RATE</t>
    </r>
    <r>
      <rPr>
        <sz val="10"/>
        <rFont val="Arial"/>
        <family val="0"/>
      </rPr>
      <t>(</t>
    </r>
    <r>
      <rPr>
        <b/>
        <sz val="10"/>
        <rFont val="Arial"/>
        <family val="0"/>
      </rPr>
      <t>nper</t>
    </r>
    <r>
      <rPr>
        <sz val="10"/>
        <rFont val="Arial"/>
        <family val="0"/>
      </rPr>
      <t>,</t>
    </r>
    <r>
      <rPr>
        <b/>
        <sz val="10"/>
        <rFont val="Arial"/>
        <family val="0"/>
      </rPr>
      <t>pmt</t>
    </r>
    <r>
      <rPr>
        <sz val="10"/>
        <rFont val="Arial"/>
        <family val="0"/>
      </rPr>
      <t>,</t>
    </r>
    <r>
      <rPr>
        <b/>
        <sz val="10"/>
        <rFont val="Arial"/>
        <family val="0"/>
      </rPr>
      <t>pv</t>
    </r>
    <r>
      <rPr>
        <sz val="10"/>
        <rFont val="Arial"/>
        <family val="0"/>
      </rPr>
      <t>,fv,type,guess)</t>
    </r>
  </si>
  <si>
    <t>Returns the future value of an investment based on periodic, constant payments and a constant interest rate</t>
  </si>
  <si>
    <r>
      <t>IRR</t>
    </r>
    <r>
      <rPr>
        <sz val="10"/>
        <rFont val="Arial"/>
        <family val="0"/>
      </rPr>
      <t>(</t>
    </r>
    <r>
      <rPr>
        <b/>
        <sz val="10"/>
        <rFont val="Arial"/>
        <family val="0"/>
      </rPr>
      <t>values</t>
    </r>
    <r>
      <rPr>
        <sz val="10"/>
        <rFont val="Arial"/>
        <family val="0"/>
      </rPr>
      <t>,guess)</t>
    </r>
  </si>
  <si>
    <r>
      <t>NPER</t>
    </r>
    <r>
      <rPr>
        <sz val="10"/>
        <rFont val="Arial"/>
        <family val="0"/>
      </rPr>
      <t>(</t>
    </r>
    <r>
      <rPr>
        <b/>
        <sz val="10"/>
        <rFont val="Arial"/>
        <family val="0"/>
      </rPr>
      <t>rate</t>
    </r>
    <r>
      <rPr>
        <sz val="10"/>
        <rFont val="Arial"/>
        <family val="0"/>
      </rPr>
      <t xml:space="preserve">, </t>
    </r>
    <r>
      <rPr>
        <b/>
        <sz val="10"/>
        <rFont val="Arial"/>
        <family val="0"/>
      </rPr>
      <t>pmt</t>
    </r>
    <r>
      <rPr>
        <sz val="10"/>
        <rFont val="Arial"/>
        <family val="0"/>
      </rPr>
      <t xml:space="preserve">, </t>
    </r>
    <r>
      <rPr>
        <b/>
        <sz val="10"/>
        <rFont val="Arial"/>
        <family val="0"/>
      </rPr>
      <t>pv</t>
    </r>
    <r>
      <rPr>
        <sz val="10"/>
        <rFont val="Arial"/>
        <family val="0"/>
      </rPr>
      <t>, fv, type)</t>
    </r>
  </si>
  <si>
    <t>Returns the number of periods for an investment based on periodic, constant payments and a constant interest rate.</t>
  </si>
  <si>
    <r>
      <t>NPV</t>
    </r>
    <r>
      <rPr>
        <sz val="10"/>
        <rFont val="Arial"/>
        <family val="0"/>
      </rPr>
      <t>(</t>
    </r>
    <r>
      <rPr>
        <b/>
        <sz val="10"/>
        <rFont val="Arial"/>
        <family val="0"/>
      </rPr>
      <t>rate</t>
    </r>
    <r>
      <rPr>
        <sz val="10"/>
        <rFont val="Arial"/>
        <family val="0"/>
      </rPr>
      <t>,</t>
    </r>
    <r>
      <rPr>
        <b/>
        <sz val="10"/>
        <rFont val="Arial"/>
        <family val="0"/>
      </rPr>
      <t>value1</t>
    </r>
    <r>
      <rPr>
        <sz val="10"/>
        <rFont val="Arial"/>
        <family val="0"/>
      </rPr>
      <t>,value2, ...)</t>
    </r>
  </si>
  <si>
    <t>Calculates the net present value of an investment by using a discount rate and a series of future payments (negative values) and income (positive values).</t>
  </si>
  <si>
    <r>
      <t>SLN</t>
    </r>
    <r>
      <rPr>
        <sz val="10"/>
        <rFont val="Arial"/>
        <family val="0"/>
      </rPr>
      <t>(</t>
    </r>
    <r>
      <rPr>
        <b/>
        <sz val="10"/>
        <rFont val="Arial"/>
        <family val="0"/>
      </rPr>
      <t>cost</t>
    </r>
    <r>
      <rPr>
        <sz val="10"/>
        <rFont val="Arial"/>
        <family val="0"/>
      </rPr>
      <t>,</t>
    </r>
    <r>
      <rPr>
        <b/>
        <sz val="10"/>
        <rFont val="Arial"/>
        <family val="0"/>
      </rPr>
      <t>salvage</t>
    </r>
    <r>
      <rPr>
        <sz val="10"/>
        <rFont val="Arial"/>
        <family val="0"/>
      </rPr>
      <t>,</t>
    </r>
    <r>
      <rPr>
        <b/>
        <sz val="10"/>
        <rFont val="Arial"/>
        <family val="0"/>
      </rPr>
      <t>life</t>
    </r>
    <r>
      <rPr>
        <sz val="10"/>
        <rFont val="Arial"/>
        <family val="0"/>
      </rPr>
      <t>)</t>
    </r>
  </si>
  <si>
    <t>Returns the straight-line depreciation of an asset for one period.</t>
  </si>
  <si>
    <r>
      <t>DB</t>
    </r>
    <r>
      <rPr>
        <sz val="10"/>
        <rFont val="Arial"/>
        <family val="0"/>
      </rPr>
      <t>(</t>
    </r>
    <r>
      <rPr>
        <b/>
        <sz val="10"/>
        <rFont val="Arial"/>
        <family val="0"/>
      </rPr>
      <t>cost</t>
    </r>
    <r>
      <rPr>
        <sz val="10"/>
        <rFont val="Arial"/>
        <family val="0"/>
      </rPr>
      <t>,</t>
    </r>
    <r>
      <rPr>
        <b/>
        <sz val="10"/>
        <rFont val="Arial"/>
        <family val="0"/>
      </rPr>
      <t>salvage</t>
    </r>
    <r>
      <rPr>
        <sz val="10"/>
        <rFont val="Arial"/>
        <family val="0"/>
      </rPr>
      <t>,</t>
    </r>
    <r>
      <rPr>
        <b/>
        <sz val="10"/>
        <rFont val="Arial"/>
        <family val="0"/>
      </rPr>
      <t>life</t>
    </r>
    <r>
      <rPr>
        <sz val="10"/>
        <rFont val="Arial"/>
        <family val="0"/>
      </rPr>
      <t>,</t>
    </r>
    <r>
      <rPr>
        <b/>
        <sz val="10"/>
        <rFont val="Arial"/>
        <family val="0"/>
      </rPr>
      <t>period</t>
    </r>
    <r>
      <rPr>
        <sz val="10"/>
        <rFont val="Arial"/>
        <family val="0"/>
      </rPr>
      <t>,month)</t>
    </r>
  </si>
  <si>
    <t>Returns the depreciation of an asset for a specified period using the fixed-declining balance method.</t>
  </si>
  <si>
    <r>
      <t>DDB</t>
    </r>
    <r>
      <rPr>
        <sz val="10"/>
        <rFont val="Arial"/>
        <family val="0"/>
      </rPr>
      <t>(</t>
    </r>
    <r>
      <rPr>
        <b/>
        <sz val="10"/>
        <rFont val="Arial"/>
        <family val="0"/>
      </rPr>
      <t>cost</t>
    </r>
    <r>
      <rPr>
        <sz val="10"/>
        <rFont val="Arial"/>
        <family val="0"/>
      </rPr>
      <t>,</t>
    </r>
    <r>
      <rPr>
        <b/>
        <sz val="10"/>
        <rFont val="Arial"/>
        <family val="0"/>
      </rPr>
      <t>salvage</t>
    </r>
    <r>
      <rPr>
        <sz val="10"/>
        <rFont val="Arial"/>
        <family val="0"/>
      </rPr>
      <t>,</t>
    </r>
    <r>
      <rPr>
        <b/>
        <sz val="10"/>
        <rFont val="Arial"/>
        <family val="0"/>
      </rPr>
      <t>life</t>
    </r>
    <r>
      <rPr>
        <sz val="10"/>
        <rFont val="Arial"/>
        <family val="0"/>
      </rPr>
      <t>,</t>
    </r>
    <r>
      <rPr>
        <b/>
        <sz val="10"/>
        <rFont val="Arial"/>
        <family val="0"/>
      </rPr>
      <t>period</t>
    </r>
    <r>
      <rPr>
        <sz val="10"/>
        <rFont val="Arial"/>
        <family val="0"/>
      </rPr>
      <t>,factor)</t>
    </r>
  </si>
  <si>
    <t>Returns the depreciation of an asset for a specified period using the double-declining balance method or some other method you specify.</t>
  </si>
  <si>
    <t>Returns the sum-of-years' digits depreciation of an asset for a specified period.</t>
  </si>
  <si>
    <r>
      <t>SYD</t>
    </r>
    <r>
      <rPr>
        <sz val="10"/>
        <rFont val="Arial"/>
        <family val="0"/>
      </rPr>
      <t>(</t>
    </r>
    <r>
      <rPr>
        <b/>
        <sz val="10"/>
        <rFont val="Arial"/>
        <family val="0"/>
      </rPr>
      <t>cost</t>
    </r>
    <r>
      <rPr>
        <sz val="10"/>
        <rFont val="Arial"/>
        <family val="0"/>
      </rPr>
      <t>,</t>
    </r>
    <r>
      <rPr>
        <b/>
        <sz val="10"/>
        <rFont val="Arial"/>
        <family val="0"/>
      </rPr>
      <t>salvage</t>
    </r>
    <r>
      <rPr>
        <sz val="10"/>
        <rFont val="Arial"/>
        <family val="0"/>
      </rPr>
      <t>,</t>
    </r>
    <r>
      <rPr>
        <b/>
        <sz val="10"/>
        <rFont val="Arial"/>
        <family val="0"/>
      </rPr>
      <t>life</t>
    </r>
    <r>
      <rPr>
        <sz val="10"/>
        <rFont val="Arial"/>
        <family val="0"/>
      </rPr>
      <t>,</t>
    </r>
    <r>
      <rPr>
        <b/>
        <sz val="10"/>
        <rFont val="Arial"/>
        <family val="0"/>
      </rPr>
      <t>per</t>
    </r>
    <r>
      <rPr>
        <sz val="10"/>
        <rFont val="Arial"/>
        <family val="0"/>
      </rPr>
      <t>)</t>
    </r>
  </si>
  <si>
    <t>Returns the depreciation of an asset for any period you specify, including partial periods, using the double-declining balance method or some other method you specify. VDB stands for variable declining balance.</t>
  </si>
  <si>
    <r>
      <t>VDB</t>
    </r>
    <r>
      <rPr>
        <sz val="10"/>
        <rFont val="Arial"/>
        <family val="0"/>
      </rPr>
      <t>(</t>
    </r>
    <r>
      <rPr>
        <b/>
        <sz val="10"/>
        <rFont val="Arial"/>
        <family val="0"/>
      </rPr>
      <t>cost</t>
    </r>
    <r>
      <rPr>
        <sz val="10"/>
        <rFont val="Arial"/>
        <family val="0"/>
      </rPr>
      <t>,</t>
    </r>
    <r>
      <rPr>
        <b/>
        <sz val="10"/>
        <rFont val="Arial"/>
        <family val="0"/>
      </rPr>
      <t>salvage</t>
    </r>
    <r>
      <rPr>
        <sz val="10"/>
        <rFont val="Arial"/>
        <family val="0"/>
      </rPr>
      <t>,</t>
    </r>
    <r>
      <rPr>
        <b/>
        <sz val="10"/>
        <rFont val="Arial"/>
        <family val="0"/>
      </rPr>
      <t>life</t>
    </r>
    <r>
      <rPr>
        <sz val="10"/>
        <rFont val="Arial"/>
        <family val="0"/>
      </rPr>
      <t>,</t>
    </r>
    <r>
      <rPr>
        <b/>
        <sz val="10"/>
        <rFont val="Arial"/>
        <family val="0"/>
      </rPr>
      <t>start_period</t>
    </r>
    <r>
      <rPr>
        <sz val="10"/>
        <rFont val="Arial"/>
        <family val="0"/>
      </rPr>
      <t>,</t>
    </r>
    <r>
      <rPr>
        <b/>
        <sz val="10"/>
        <rFont val="Arial"/>
        <family val="0"/>
      </rPr>
      <t>end_period</t>
    </r>
    <r>
      <rPr>
        <sz val="10"/>
        <rFont val="Arial"/>
        <family val="0"/>
      </rPr>
      <t>,factor,no_switch)</t>
    </r>
  </si>
  <si>
    <t xml:space="preserve"> </t>
  </si>
  <si>
    <t>Returns the present value of an investment. The present value is the total amount that a series of future payments is worth now.</t>
  </si>
  <si>
    <t>=FV(0.1;10;0;-1)</t>
  </si>
  <si>
    <t>=FV(0.1;10;-1;)</t>
  </si>
  <si>
    <t>Μέθοδος σταθερής απόσβεσης</t>
  </si>
  <si>
    <t>Παρούσα αξία μελλοντικής χρηματοροής - Παρούσα αξία περιοδικών χρηματοροών -  (P/F,I,N) - (P/A,i,N)</t>
  </si>
  <si>
    <t>Απόσβεση αθροίσματος της σειράς των ετών ζωής</t>
  </si>
  <si>
    <r>
      <t>DDB</t>
    </r>
    <r>
      <rPr>
        <sz val="10"/>
        <rFont val="Arial"/>
        <family val="2"/>
      </rPr>
      <t>(</t>
    </r>
    <r>
      <rPr>
        <b/>
        <sz val="10"/>
        <rFont val="Arial"/>
        <family val="2"/>
      </rPr>
      <t>cost</t>
    </r>
    <r>
      <rPr>
        <sz val="10"/>
        <rFont val="Arial"/>
        <family val="2"/>
      </rPr>
      <t>,</t>
    </r>
    <r>
      <rPr>
        <b/>
        <sz val="10"/>
        <rFont val="Arial"/>
        <family val="2"/>
      </rPr>
      <t>salvage</t>
    </r>
    <r>
      <rPr>
        <sz val="10"/>
        <rFont val="Arial"/>
        <family val="2"/>
      </rPr>
      <t>,</t>
    </r>
    <r>
      <rPr>
        <b/>
        <sz val="10"/>
        <rFont val="Arial"/>
        <family val="2"/>
      </rPr>
      <t>life</t>
    </r>
    <r>
      <rPr>
        <sz val="10"/>
        <rFont val="Arial"/>
        <family val="2"/>
      </rPr>
      <t>,</t>
    </r>
    <r>
      <rPr>
        <b/>
        <sz val="10"/>
        <rFont val="Arial"/>
        <family val="2"/>
      </rPr>
      <t>period</t>
    </r>
    <r>
      <rPr>
        <sz val="10"/>
        <rFont val="Arial"/>
        <family val="2"/>
      </rPr>
      <t>,factor)</t>
    </r>
  </si>
  <si>
    <r>
      <t>SYD</t>
    </r>
    <r>
      <rPr>
        <sz val="10"/>
        <rFont val="Arial"/>
        <family val="2"/>
      </rPr>
      <t>(</t>
    </r>
    <r>
      <rPr>
        <b/>
        <sz val="10"/>
        <rFont val="Arial"/>
        <family val="2"/>
      </rPr>
      <t>cost</t>
    </r>
    <r>
      <rPr>
        <sz val="10"/>
        <rFont val="Arial"/>
        <family val="2"/>
      </rPr>
      <t>,</t>
    </r>
    <r>
      <rPr>
        <b/>
        <sz val="10"/>
        <rFont val="Arial"/>
        <family val="2"/>
      </rPr>
      <t>salvage</t>
    </r>
    <r>
      <rPr>
        <sz val="10"/>
        <rFont val="Arial"/>
        <family val="2"/>
      </rPr>
      <t>,</t>
    </r>
    <r>
      <rPr>
        <b/>
        <sz val="10"/>
        <rFont val="Arial"/>
        <family val="2"/>
      </rPr>
      <t>life</t>
    </r>
    <r>
      <rPr>
        <sz val="10"/>
        <rFont val="Arial"/>
        <family val="2"/>
      </rPr>
      <t>,</t>
    </r>
    <r>
      <rPr>
        <b/>
        <sz val="10"/>
        <rFont val="Arial"/>
        <family val="2"/>
      </rPr>
      <t>per</t>
    </r>
    <r>
      <rPr>
        <sz val="10"/>
        <rFont val="Arial"/>
        <family val="2"/>
      </rPr>
      <t>)</t>
    </r>
  </si>
  <si>
    <r>
      <t>VDB</t>
    </r>
    <r>
      <rPr>
        <sz val="10"/>
        <rFont val="Arial"/>
        <family val="2"/>
      </rPr>
      <t>(</t>
    </r>
    <r>
      <rPr>
        <b/>
        <sz val="10"/>
        <rFont val="Arial"/>
        <family val="2"/>
      </rPr>
      <t>cost</t>
    </r>
    <r>
      <rPr>
        <sz val="10"/>
        <rFont val="Arial"/>
        <family val="2"/>
      </rPr>
      <t>,</t>
    </r>
    <r>
      <rPr>
        <b/>
        <sz val="10"/>
        <rFont val="Arial"/>
        <family val="2"/>
      </rPr>
      <t>salvage</t>
    </r>
    <r>
      <rPr>
        <sz val="10"/>
        <rFont val="Arial"/>
        <family val="2"/>
      </rPr>
      <t>,</t>
    </r>
    <r>
      <rPr>
        <b/>
        <sz val="10"/>
        <rFont val="Arial"/>
        <family val="2"/>
      </rPr>
      <t>life</t>
    </r>
    <r>
      <rPr>
        <sz val="10"/>
        <rFont val="Arial"/>
        <family val="2"/>
      </rPr>
      <t>,</t>
    </r>
    <r>
      <rPr>
        <b/>
        <sz val="10"/>
        <rFont val="Arial"/>
        <family val="2"/>
      </rPr>
      <t>start_period</t>
    </r>
    <r>
      <rPr>
        <sz val="10"/>
        <rFont val="Arial"/>
        <family val="2"/>
      </rPr>
      <t>,</t>
    </r>
    <r>
      <rPr>
        <b/>
        <sz val="10"/>
        <rFont val="Arial"/>
        <family val="2"/>
      </rPr>
      <t>end_period</t>
    </r>
    <r>
      <rPr>
        <sz val="10"/>
        <rFont val="Arial"/>
        <family val="2"/>
      </rPr>
      <t>,factor,no_switch)</t>
    </r>
  </si>
  <si>
    <t xml:space="preserve">Returns the interest rate per period of an annuity. </t>
  </si>
  <si>
    <t>Returns the internal rate of return for a series of cash flows represented by the numbers in values. Τhe cash flows must occur at regular intervals, such as monthly or annually. The internal rate of return is the interest rate received for an investment consisting of payments (negative values) and income (positive values) that occur at regular periods.</t>
  </si>
  <si>
    <t>Μελλοντική αξία χρηματοροής - Μελλοντική αξία περιοδικών χρηματοροών - (F/P,I,N) - (F/A,I,N)</t>
  </si>
  <si>
    <t>Παρούσα αξία μελλοντικής χρηματοροής F=1000, i=5%, N=15</t>
  </si>
  <si>
    <t>Παρούσα αξία περιοδικών χρηματοροών A=500, i=6%, N=25</t>
  </si>
  <si>
    <t>=PV(0.05;15;0;-1000)</t>
  </si>
  <si>
    <t>=PV(0.06;25;-500)</t>
  </si>
  <si>
    <t>(P/A,i,N)     (P/A,0.10,10)</t>
  </si>
  <si>
    <t xml:space="preserve"> (P/F,I,N)    (P/F,0.10,10)</t>
  </si>
  <si>
    <t>Μελλοντική αξία χρηματοροής P=1000, i=8%, N=20</t>
  </si>
  <si>
    <t>Μελλοντική αξία περιοδικών χρηματοροών A=100, i=4%, N=35</t>
  </si>
  <si>
    <t>=FV(0.08;20;0;-1000)</t>
  </si>
  <si>
    <t>=FV(0.04;35;-100;)</t>
  </si>
  <si>
    <t>(F/P,I,N) (F/P,0.10,10)</t>
  </si>
  <si>
    <t>(F/A,I,N) (F/A,0.10,10)</t>
  </si>
  <si>
    <t>Π.A. επενδυτικής πρότασης (i=10%, -1000, 250, 300, 350, 400, 450)</t>
  </si>
  <si>
    <t>Μέθοδος σταθερής απόσβεσης C=1000, S=100, N=5</t>
  </si>
  <si>
    <t>=SLN(1000;100;5)</t>
  </si>
  <si>
    <t>=DDB(1000;;5;1)</t>
  </si>
  <si>
    <t>=DDB(1000;;5;2)</t>
  </si>
  <si>
    <t>=DDB(1000;;5;3)</t>
  </si>
  <si>
    <t>=DDB(1000;;5;4)</t>
  </si>
  <si>
    <t>=DDB(1000;;5;5)</t>
  </si>
  <si>
    <t>=DDB(1000;;5;1;1)</t>
  </si>
  <si>
    <t>=DDB(1000;;5;2;1)</t>
  </si>
  <si>
    <t>=DDB(1000;;5;3;1)</t>
  </si>
  <si>
    <t>=DDB(1000;;5;4;1)</t>
  </si>
  <si>
    <t>=DDB(1000;;5;5;1)</t>
  </si>
  <si>
    <t>=SYD(1000;100;5;1)</t>
  </si>
  <si>
    <t>=SYD(1000;100;5;2)</t>
  </si>
  <si>
    <t>=SYD(1000;100;5;3)</t>
  </si>
  <si>
    <t>=SYD(1000;100;5;4)</t>
  </si>
  <si>
    <t>=SYD(1000;100;5;5)</t>
  </si>
  <si>
    <t xml:space="preserve">Αριθμός περιοδικών χρηματοροών </t>
  </si>
  <si>
    <t xml:space="preserve">Ποσό περιοδικών χρηματοροών </t>
  </si>
  <si>
    <t>Πληρωμή δανείου - 'Εσοδα επένδυσης P=50000, i=9%, N=10</t>
  </si>
  <si>
    <t>=PMT(0.09;10;-50000)</t>
  </si>
  <si>
    <t>=PMT(0.05;30;0;-10000)</t>
  </si>
  <si>
    <t>(A/F,I,N) (F=1, i=10%, N=10)</t>
  </si>
  <si>
    <t>(A/P,I,N) (P=1, i=10%, N=10)</t>
  </si>
  <si>
    <t>=PMT(0.1;10;-1)</t>
  </si>
  <si>
    <t>=PMT(0.1;10;0;-1)</t>
  </si>
  <si>
    <t>=RATE(5;-500;2000)</t>
  </si>
  <si>
    <t xml:space="preserve">Εσωτερικός ρυθμός απόδοσης </t>
  </si>
  <si>
    <t>Πληρωμή δανείου P=50000, i=9%, A=7791</t>
  </si>
  <si>
    <t>Χρόνος αποπληρωμής επένδυσης  (i=0%) C=1000, Ci=200</t>
  </si>
  <si>
    <t>Χρόνος αποπληρωμής επένδυσης  (i=10%) C=1000, Ci=200</t>
  </si>
  <si>
    <t>Εσωτερικός ρυθμός απόδοσης C=2000, Ci=500, N=5</t>
  </si>
  <si>
    <t>=NPER(0.09;7791;-50000)</t>
  </si>
  <si>
    <t>=NPER(0;200;-1000)</t>
  </si>
  <si>
    <t>=NPER(0.1;200;-1000)</t>
  </si>
  <si>
    <t>Φθίνουσα απόσβεση με σταθερό συντελεστή απόσβεσης C=1000, N=5, n=1-5, f=1</t>
  </si>
  <si>
    <t>=PV(0.10;10;0;-1)</t>
  </si>
  <si>
    <t>=PV(0.10;10;-1)</t>
  </si>
  <si>
    <t>Αποταμίευση - Επένδυση F=100000, i=5%, A=150.5</t>
  </si>
  <si>
    <t>=NPER(0.05;150.5;;-10000)</t>
  </si>
  <si>
    <t>KΥΡΙΕΣ ΟΙΚΟΝΟΜΙΚΕΣ ΣΥΝΑΡΤΗΣΕΙΣ EXCEL</t>
  </si>
  <si>
    <t>ΚΥΡΙΕΣ ΟΙΚΟΝΟΜΙΚΕΣ ΣΥΝΑΡΤΗΣΕΙΣ EXCEL</t>
  </si>
  <si>
    <t>Παρούσα αξία επενδυτικής πρότασης (λαμβάνει υπόψη ποσά σε χρόνους 1, 2, 3, ... αλλά όχι το ποσό σε χρόνο 0, αν υπάρχει)</t>
  </si>
  <si>
    <t>Απόσβεση φθίνοντος υπολοίπου με κατάλληλο σταθερό συντελεστή απόσβεσης ώστε να επιτυγχάνεται συγκεκριμένη τελική υπολειμματική αξία</t>
  </si>
  <si>
    <t>Αριθμός περιοδικών χρηματοροών (Αποταμίευση-Επένδυση-Δάνεια-Χρόνος αποπληρωμής επένδυσης)</t>
  </si>
  <si>
    <t>Αποταμίευση F=10000, i=5%, N=30</t>
  </si>
  <si>
    <t>Ποσό περιοδικών χρηματοροών (Εσοδα επένδυσης - Πληρωμή δανείου - Αποταμίευση - Ετήσιο κόστος ανάκτησης κεφαλαίου) - (A/P,I,N) - (A/F,I,N)</t>
  </si>
  <si>
    <t>Απόσβεση φθίνοντος υπολοίπου με δεδομένο σταθερό συντελεστή απόσβεσης 2/Ν (ή άλλο) χωρίς αναφορά σε συγκεκριμένη υπολειμματική αξία</t>
  </si>
  <si>
    <t>Εσωτερικός ρυθμός απόδοσης - σταθερή ετήσια δόση</t>
  </si>
  <si>
    <t>Εσωτερικός ρυθμός απόδοσης - μη ομοιόμορφη κατανομή δαπανών-εσόδων</t>
  </si>
  <si>
    <t>Ετήσιο κόστος ανάκτησης κεφαλαίου C=5000, S=300, i=8%, N=5</t>
  </si>
  <si>
    <t>=PMT(0.08;5;-5000;300)</t>
  </si>
  <si>
    <t>=NPV(0.1;250;300;350;400;450)-1000</t>
  </si>
  <si>
    <t>Φθίνοντος υπολοίπου C=1000, N=5, n=1-5, f=2 (ή κενό)</t>
  </si>
  <si>
    <t>Αθροίσματος της σειράς των ετών ζωής C=1000, S=100, N=5, n=1-5</t>
  </si>
  <si>
    <t>=IRR(B22:F22)</t>
  </si>
  <si>
    <t>Συνολική απόσβεση</t>
  </si>
  <si>
    <t>Υπολειμματική αξία</t>
  </si>
  <si>
    <t>=DB(1000;100;5;2)</t>
  </si>
  <si>
    <t>=DB(1000;100;5;3)</t>
  </si>
  <si>
    <t>=DB(1000;100;5;4)</t>
  </si>
  <si>
    <t>=DB(1000;100;5;5)</t>
  </si>
  <si>
    <t>=DB(1000;100;5;1)</t>
  </si>
  <si>
    <t>Φθίνοντος υπολοίπου C=1000, S=100, N=5, n=1-5</t>
  </si>
  <si>
    <t>=VDB(1000;100;5;0;1;1;true)</t>
  </si>
  <si>
    <t>=VDB(1000;100;5;1;2;1;true)</t>
  </si>
  <si>
    <t>=VDB(1000;100;5;2;3;1;true)</t>
  </si>
  <si>
    <t>=VDB(1000;100;5;3;4;1;true)</t>
  </si>
  <si>
    <t>=VDB(1000;100;5;4;5;1;true)</t>
  </si>
  <si>
    <t>=VDB(1000;100;5;0;1;1)</t>
  </si>
  <si>
    <t>=VDB(1000;100;5;1;2;1)</t>
  </si>
  <si>
    <t>=VDB(1000;100;5;2;3;1)</t>
  </si>
  <si>
    <t>=VDB(1000;100;5;3;4;1)</t>
  </si>
  <si>
    <t>=VDB(1000;100;5;4;5;1)</t>
  </si>
  <si>
    <t>Φθίνουσα απόσβεση με σταθερό συντελεστή απόσβεσης C=1000, S=100, N=5, n1=0-4, n2=1-5, f=1, no_switch=true</t>
  </si>
  <si>
    <t>Φθίνουσα απόσβεση με σταθερό συντελεστή απόσβεσης C=1000, S=100, N=5, n1=0-4, n2=1-5, f=1, no_switch=false (ή κενό)</t>
  </si>
  <si>
    <t>Απόσβεση φθίνοντος υπολοίπου με σταθερό ή μη συντελεστή απόσβεσης</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</si>
</sst>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0_ ;[Red]\-#,##0.00\ "/>
    <numFmt numFmtId="170" formatCode="#,##0.0000_ ;[Red]\-#,##0.0000\ "/>
    <numFmt numFmtId="171" formatCode="#,##0.0_ ;[Red]\-#,##0.0\ "/>
    <numFmt numFmtId="172" formatCode="0.0"/>
  </numFmts>
  <fonts count="6">
    <font>
      <sz val="10"/>
      <name val="Arial"/>
      <family val="0"/>
    </font>
    <font>
      <b/>
      <sz val="10"/>
      <name val="Arial"/>
      <family val="0"/>
    </font>
    <font>
      <u val="single"/>
      <sz val="10"/>
      <color indexed="12"/>
      <name val="Arial"/>
      <family val="0"/>
    </font>
    <font>
      <u val="single"/>
      <sz val="10"/>
      <color indexed="36"/>
      <name val="Arial"/>
      <family val="0"/>
    </font>
    <font>
      <i/>
      <sz val="10"/>
      <name val="Arial"/>
      <family val="2"/>
    </font>
    <font>
      <b/>
      <sz val="12"/>
      <name val="Arial"/>
      <family val="2"/>
    </font>
  </fonts>
  <fills count="2">
    <fill>
      <patternFill/>
    </fill>
    <fill>
      <patternFill patternType="gray125"/>
    </fill>
  </fills>
  <borders count="16">
    <border>
      <left/>
      <right/>
      <top/>
      <bottom/>
      <diagonal/>
    </border>
    <border>
      <left style="medium"/>
      <right>
        <color indexed="63"/>
      </right>
      <top style="medium"/>
      <bottom style="thin"/>
    </border>
    <border>
      <left style="thin"/>
      <right style="medium"/>
      <top style="medium"/>
      <bottom style="thin"/>
    </border>
    <border>
      <left style="medium"/>
      <right style="thin"/>
      <top style="thin"/>
      <bottom style="medium"/>
    </border>
    <border>
      <left>
        <color indexed="63"/>
      </left>
      <right style="medium"/>
      <top style="thin"/>
      <bottom style="medium"/>
    </border>
    <border>
      <left style="medium"/>
      <right>
        <color indexed="63"/>
      </right>
      <top style="medium"/>
      <bottom>
        <color indexed="63"/>
      </bottom>
    </border>
    <border>
      <left style="thin"/>
      <right style="medium"/>
      <top style="medium"/>
      <bottom>
        <color indexed="63"/>
      </bottom>
    </border>
    <border>
      <left style="medium"/>
      <right>
        <color indexed="63"/>
      </right>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5" fillId="0" borderId="0" xfId="0" applyFont="1" applyAlignment="1">
      <alignment/>
    </xf>
    <xf numFmtId="0" fontId="1" fillId="0" borderId="1" xfId="0" applyFont="1" applyBorder="1" applyAlignment="1">
      <alignment vertical="center"/>
    </xf>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4" xfId="0" applyFont="1" applyBorder="1" applyAlignment="1">
      <alignment horizontal="left" vertical="center" wrapText="1"/>
    </xf>
    <xf numFmtId="0" fontId="1" fillId="0" borderId="5" xfId="0" applyFont="1" applyBorder="1" applyAlignment="1">
      <alignment vertical="center"/>
    </xf>
    <xf numFmtId="0" fontId="0" fillId="0" borderId="6" xfId="0" applyBorder="1" applyAlignment="1">
      <alignment horizontal="left" vertical="center" wrapText="1"/>
    </xf>
    <xf numFmtId="0" fontId="0" fillId="0" borderId="7" xfId="0" applyBorder="1" applyAlignment="1">
      <alignment vertical="center"/>
    </xf>
    <xf numFmtId="8" fontId="0" fillId="0" borderId="4" xfId="0" applyNumberFormat="1" applyBorder="1" applyAlignment="1" quotePrefix="1">
      <alignment horizontal="left" vertical="center" wrapText="1"/>
    </xf>
    <xf numFmtId="0" fontId="0" fillId="0" borderId="7" xfId="0" applyFont="1" applyBorder="1" applyAlignment="1">
      <alignment vertical="center"/>
    </xf>
    <xf numFmtId="8" fontId="0" fillId="0" borderId="4" xfId="0" applyNumberFormat="1" applyBorder="1" applyAlignment="1">
      <alignment horizontal="left" vertical="center" wrapText="1"/>
    </xf>
    <xf numFmtId="9" fontId="0" fillId="0" borderId="4" xfId="0" applyNumberFormat="1" applyBorder="1" applyAlignment="1">
      <alignment horizontal="left" vertical="center" wrapText="1"/>
    </xf>
    <xf numFmtId="0" fontId="0" fillId="0" borderId="4" xfId="0" applyBorder="1" applyAlignment="1">
      <alignment horizontal="left" vertical="center" wrapText="1"/>
    </xf>
    <xf numFmtId="0" fontId="1" fillId="0" borderId="5" xfId="0" applyFont="1" applyBorder="1" applyAlignment="1">
      <alignment vertical="center"/>
    </xf>
    <xf numFmtId="0" fontId="1" fillId="0" borderId="8" xfId="0" applyFont="1" applyBorder="1" applyAlignment="1">
      <alignment vertical="center"/>
    </xf>
    <xf numFmtId="0" fontId="0" fillId="0" borderId="9" xfId="0" applyBorder="1" applyAlignment="1">
      <alignment horizontal="center" vertical="center" wrapText="1"/>
    </xf>
    <xf numFmtId="0" fontId="0" fillId="0" borderId="9" xfId="0"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xf>
    <xf numFmtId="169" fontId="0" fillId="0" borderId="11" xfId="0" applyNumberFormat="1" applyFont="1" applyBorder="1" applyAlignment="1" quotePrefix="1">
      <alignment horizontal="center" vertical="center"/>
    </xf>
    <xf numFmtId="172" fontId="0" fillId="0" borderId="11" xfId="0" applyNumberFormat="1"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0" xfId="0" applyFont="1" applyBorder="1" applyAlignment="1">
      <alignment horizontal="left" vertical="center"/>
    </xf>
    <xf numFmtId="168" fontId="0" fillId="0" borderId="11" xfId="0" applyNumberFormat="1" applyFont="1" applyBorder="1" applyAlignment="1">
      <alignment horizontal="center" vertical="center"/>
    </xf>
    <xf numFmtId="0" fontId="0" fillId="0" borderId="3" xfId="0" applyFont="1" applyBorder="1" applyAlignment="1">
      <alignment horizontal="left" vertical="center"/>
    </xf>
    <xf numFmtId="169" fontId="0" fillId="0" borderId="13" xfId="0" applyNumberFormat="1" applyFont="1" applyBorder="1" applyAlignment="1" quotePrefix="1">
      <alignment horizontal="center" vertical="center"/>
    </xf>
    <xf numFmtId="168" fontId="0" fillId="0" borderId="13" xfId="0" applyNumberFormat="1" applyFont="1"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xf>
    <xf numFmtId="2" fontId="0" fillId="0" borderId="9" xfId="0" applyNumberFormat="1" applyFont="1" applyBorder="1" applyAlignment="1">
      <alignment horizontal="center" vertical="center"/>
    </xf>
    <xf numFmtId="0" fontId="0" fillId="0" borderId="2" xfId="0" applyBorder="1" applyAlignment="1">
      <alignment horizontal="center" vertical="center"/>
    </xf>
    <xf numFmtId="169" fontId="0" fillId="0" borderId="11" xfId="0" applyNumberFormat="1" applyBorder="1" applyAlignment="1" quotePrefix="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vertical="center"/>
    </xf>
    <xf numFmtId="169" fontId="0" fillId="0" borderId="13" xfId="0" applyNumberFormat="1" applyBorder="1" applyAlignment="1" quotePrefix="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 fillId="0" borderId="10" xfId="0" applyFont="1" applyBorder="1" applyAlignment="1">
      <alignment vertical="center"/>
    </xf>
    <xf numFmtId="2" fontId="0" fillId="0" borderId="11" xfId="0" applyNumberFormat="1" applyFont="1" applyBorder="1" applyAlignment="1">
      <alignment horizontal="center" vertical="center"/>
    </xf>
    <xf numFmtId="0" fontId="0" fillId="0" borderId="10" xfId="0" applyFont="1" applyBorder="1" applyAlignment="1">
      <alignment vertical="center"/>
    </xf>
    <xf numFmtId="2" fontId="0" fillId="0" borderId="11" xfId="0" applyNumberFormat="1" applyBorder="1" applyAlignment="1" quotePrefix="1">
      <alignment horizontal="center" vertical="center"/>
    </xf>
    <xf numFmtId="172" fontId="0" fillId="0" borderId="11" xfId="0" applyNumberFormat="1" applyBorder="1" applyAlignment="1">
      <alignment horizontal="center" vertical="center"/>
    </xf>
    <xf numFmtId="168" fontId="0" fillId="0" borderId="11" xfId="0" applyNumberFormat="1" applyBorder="1" applyAlignment="1">
      <alignment horizontal="center" vertical="center"/>
    </xf>
    <xf numFmtId="0" fontId="0" fillId="0" borderId="3" xfId="0" applyFont="1" applyBorder="1" applyAlignment="1">
      <alignment vertical="center"/>
    </xf>
    <xf numFmtId="2" fontId="0" fillId="0" borderId="13" xfId="0" applyNumberFormat="1" applyBorder="1" applyAlignment="1" quotePrefix="1">
      <alignment horizontal="center" vertical="center"/>
    </xf>
    <xf numFmtId="168" fontId="0" fillId="0" borderId="13" xfId="0" applyNumberFormat="1" applyBorder="1" applyAlignment="1">
      <alignment horizontal="center" vertical="center"/>
    </xf>
    <xf numFmtId="2" fontId="0" fillId="0" borderId="9" xfId="0" applyNumberFormat="1" applyBorder="1" applyAlignment="1">
      <alignment horizontal="center" vertical="center"/>
    </xf>
    <xf numFmtId="10" fontId="0" fillId="0" borderId="13" xfId="0" applyNumberFormat="1" applyBorder="1" applyAlignment="1">
      <alignment horizontal="center" vertical="center"/>
    </xf>
    <xf numFmtId="172" fontId="0" fillId="0" borderId="11" xfId="0" applyNumberFormat="1" applyBorder="1" applyAlignment="1">
      <alignment horizontal="center" vertical="center" wrapText="1"/>
    </xf>
    <xf numFmtId="172" fontId="0" fillId="0" borderId="12" xfId="0" applyNumberFormat="1" applyBorder="1" applyAlignment="1">
      <alignment horizontal="center" vertical="center"/>
    </xf>
    <xf numFmtId="10" fontId="0" fillId="0" borderId="13" xfId="0" applyNumberFormat="1" applyBorder="1" applyAlignment="1" quotePrefix="1">
      <alignment horizontal="center" vertical="center"/>
    </xf>
    <xf numFmtId="2" fontId="0" fillId="0" borderId="11" xfId="0" applyNumberFormat="1" applyBorder="1" applyAlignment="1">
      <alignment horizontal="center" vertical="center"/>
    </xf>
    <xf numFmtId="1" fontId="0" fillId="0" borderId="11" xfId="0" applyNumberFormat="1" applyBorder="1" applyAlignment="1">
      <alignment horizontal="center" vertical="center"/>
    </xf>
    <xf numFmtId="9" fontId="0" fillId="0" borderId="11" xfId="0" applyNumberFormat="1" applyBorder="1" applyAlignment="1">
      <alignment horizontal="center" vertical="center"/>
    </xf>
    <xf numFmtId="172" fontId="0" fillId="0" borderId="13" xfId="0" applyNumberFormat="1" applyBorder="1" applyAlignment="1">
      <alignment horizontal="center" vertical="center"/>
    </xf>
    <xf numFmtId="172" fontId="0" fillId="0" borderId="13" xfId="0" applyNumberFormat="1" applyBorder="1" applyAlignment="1" quotePrefix="1">
      <alignment horizontal="center" vertical="center"/>
    </xf>
    <xf numFmtId="172" fontId="0" fillId="0" borderId="14" xfId="0" applyNumberFormat="1" applyBorder="1" applyAlignment="1">
      <alignment horizontal="center" vertical="center"/>
    </xf>
    <xf numFmtId="172" fontId="0" fillId="0" borderId="9" xfId="0" applyNumberFormat="1" applyBorder="1" applyAlignment="1">
      <alignment horizontal="center" vertical="center"/>
    </xf>
    <xf numFmtId="172" fontId="0" fillId="0" borderId="2" xfId="0" applyNumberFormat="1" applyBorder="1" applyAlignment="1">
      <alignment horizontal="center" vertical="center"/>
    </xf>
    <xf numFmtId="172" fontId="0" fillId="0" borderId="11" xfId="0" applyNumberFormat="1" applyBorder="1" applyAlignment="1" quotePrefix="1">
      <alignment horizontal="center" vertical="center"/>
    </xf>
    <xf numFmtId="172" fontId="0" fillId="0" borderId="12" xfId="0" applyNumberFormat="1" applyBorder="1" applyAlignment="1" quotePrefix="1">
      <alignment horizontal="center" vertical="center"/>
    </xf>
    <xf numFmtId="0" fontId="0" fillId="0" borderId="10" xfId="0"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wrapText="1"/>
    </xf>
    <xf numFmtId="0" fontId="0" fillId="0" borderId="3" xfId="0" applyFont="1" applyBorder="1" applyAlignment="1">
      <alignment vertical="center" wrapText="1"/>
    </xf>
    <xf numFmtId="0" fontId="0" fillId="0" borderId="8" xfId="0" applyBorder="1" applyAlignment="1">
      <alignment vertical="center" wrapText="1"/>
    </xf>
    <xf numFmtId="172" fontId="0" fillId="0" borderId="9" xfId="0" applyNumberFormat="1" applyBorder="1" applyAlignment="1" quotePrefix="1">
      <alignment horizontal="center" vertical="center"/>
    </xf>
    <xf numFmtId="172" fontId="0" fillId="0" borderId="2" xfId="0" applyNumberFormat="1" applyBorder="1" applyAlignment="1" quotePrefix="1">
      <alignment horizontal="center" vertical="center"/>
    </xf>
    <xf numFmtId="0" fontId="1" fillId="0" borderId="5" xfId="0" applyFont="1" applyFill="1" applyBorder="1" applyAlignment="1">
      <alignment vertical="center"/>
    </xf>
    <xf numFmtId="0" fontId="0" fillId="0" borderId="6" xfId="0" applyFill="1" applyBorder="1" applyAlignment="1">
      <alignment horizontal="left" vertical="center" wrapText="1"/>
    </xf>
    <xf numFmtId="0" fontId="0" fillId="0" borderId="7" xfId="0" applyFont="1" applyFill="1" applyBorder="1" applyAlignment="1">
      <alignment vertical="center"/>
    </xf>
    <xf numFmtId="170" fontId="0" fillId="0" borderId="4" xfId="0" applyNumberFormat="1" applyFill="1" applyBorder="1" applyAlignment="1">
      <alignment horizontal="left" vertical="center" wrapText="1"/>
    </xf>
    <xf numFmtId="0" fontId="1" fillId="0" borderId="8" xfId="0" applyFont="1" applyFill="1" applyBorder="1" applyAlignment="1">
      <alignment vertical="center"/>
    </xf>
    <xf numFmtId="2" fontId="0" fillId="0" borderId="9" xfId="0" applyNumberFormat="1" applyFill="1" applyBorder="1" applyAlignment="1">
      <alignment horizontal="center" vertical="center"/>
    </xf>
    <xf numFmtId="0" fontId="0" fillId="0" borderId="3" xfId="0" applyFont="1" applyFill="1" applyBorder="1" applyAlignment="1">
      <alignment vertical="center"/>
    </xf>
    <xf numFmtId="2" fontId="0" fillId="0" borderId="13" xfId="0" applyNumberFormat="1" applyFill="1" applyBorder="1" applyAlignment="1" quotePrefix="1">
      <alignment horizontal="center" vertical="center" wrapText="1"/>
    </xf>
    <xf numFmtId="172" fontId="0" fillId="0" borderId="13" xfId="0" applyNumberFormat="1" applyFill="1" applyBorder="1" applyAlignment="1">
      <alignment horizontal="center" vertical="center"/>
    </xf>
    <xf numFmtId="0" fontId="0" fillId="0" borderId="15" xfId="0" applyBorder="1" applyAlignment="1">
      <alignment horizontal="center" vertical="center" wrapText="1"/>
    </xf>
    <xf numFmtId="172" fontId="0" fillId="0" borderId="11" xfId="0" applyNumberFormat="1" applyFill="1" applyBorder="1" applyAlignment="1">
      <alignment horizontal="center" vertical="center" wrapText="1"/>
    </xf>
    <xf numFmtId="172" fontId="0" fillId="0" borderId="15" xfId="0" applyNumberFormat="1" applyBorder="1" applyAlignment="1">
      <alignment horizontal="center" vertical="center" wrapText="1"/>
    </xf>
    <xf numFmtId="0" fontId="5" fillId="0" borderId="0" xfId="0" applyFont="1" applyAlignment="1">
      <alignment vertical="center"/>
    </xf>
    <xf numFmtId="0" fontId="0" fillId="0" borderId="0" xfId="0" applyAlignment="1">
      <alignment vertical="center"/>
    </xf>
    <xf numFmtId="0" fontId="0" fillId="0" borderId="0" xfId="0" applyBorder="1" applyAlignment="1">
      <alignment horizontal="center" vertical="center" wrapText="1"/>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horizontal="left" vertical="center" wrapText="1"/>
    </xf>
    <xf numFmtId="168" fontId="0" fillId="0" borderId="0" xfId="0" applyNumberFormat="1" applyBorder="1" applyAlignment="1">
      <alignment horizontal="center" vertical="center" wrapText="1"/>
    </xf>
    <xf numFmtId="8" fontId="0" fillId="0" borderId="0" xfId="0" applyNumberFormat="1" applyBorder="1" applyAlignment="1">
      <alignment vertical="center"/>
    </xf>
    <xf numFmtId="8" fontId="0" fillId="0" borderId="0" xfId="0" applyNumberFormat="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6"/>
  <sheetViews>
    <sheetView tabSelected="1" zoomScale="75" zoomScaleNormal="75" workbookViewId="0" topLeftCell="A1">
      <selection activeCell="A1" sqref="A1"/>
    </sheetView>
  </sheetViews>
  <sheetFormatPr defaultColWidth="9.140625" defaultRowHeight="12.75"/>
  <cols>
    <col min="1" max="1" width="56.421875" style="0" customWidth="1"/>
    <col min="2" max="2" width="76.140625" style="0" customWidth="1"/>
  </cols>
  <sheetData>
    <row r="1" ht="15.75">
      <c r="A1" s="1" t="s">
        <v>87</v>
      </c>
    </row>
    <row r="2" ht="13.5" thickBot="1"/>
    <row r="3" spans="1:2" ht="26.25" customHeight="1">
      <c r="A3" s="2" t="s">
        <v>1</v>
      </c>
      <c r="B3" s="3" t="s">
        <v>22</v>
      </c>
    </row>
    <row r="4" spans="1:2" ht="13.5" customHeight="1" thickBot="1">
      <c r="A4" s="4" t="s">
        <v>26</v>
      </c>
      <c r="B4" s="5"/>
    </row>
    <row r="5" spans="1:2" ht="25.5" customHeight="1">
      <c r="A5" s="6" t="s">
        <v>0</v>
      </c>
      <c r="B5" s="7" t="s">
        <v>5</v>
      </c>
    </row>
    <row r="6" spans="1:2" ht="13.5" thickBot="1">
      <c r="A6" s="8" t="s">
        <v>33</v>
      </c>
      <c r="B6" s="9"/>
    </row>
    <row r="7" spans="1:2" ht="24" customHeight="1">
      <c r="A7" s="6" t="s">
        <v>3</v>
      </c>
      <c r="B7" s="7" t="s">
        <v>2</v>
      </c>
    </row>
    <row r="8" spans="1:2" ht="13.5" thickBot="1">
      <c r="A8" s="10" t="s">
        <v>93</v>
      </c>
      <c r="B8" s="11"/>
    </row>
    <row r="9" spans="1:2" ht="12.75">
      <c r="A9" s="6" t="s">
        <v>4</v>
      </c>
      <c r="B9" s="7" t="s">
        <v>31</v>
      </c>
    </row>
    <row r="10" spans="1:2" ht="13.5" thickBot="1">
      <c r="A10" s="8" t="s">
        <v>95</v>
      </c>
      <c r="B10" s="12"/>
    </row>
    <row r="11" spans="1:2" ht="51">
      <c r="A11" s="6" t="s">
        <v>6</v>
      </c>
      <c r="B11" s="7" t="s">
        <v>32</v>
      </c>
    </row>
    <row r="12" spans="1:2" ht="13.5" thickBot="1">
      <c r="A12" s="8" t="s">
        <v>96</v>
      </c>
      <c r="B12" s="13"/>
    </row>
    <row r="13" spans="1:2" ht="25.5">
      <c r="A13" s="6" t="s">
        <v>7</v>
      </c>
      <c r="B13" s="7" t="s">
        <v>8</v>
      </c>
    </row>
    <row r="14" spans="1:2" ht="13.5" thickBot="1">
      <c r="A14" s="8" t="s">
        <v>91</v>
      </c>
      <c r="B14" s="13"/>
    </row>
    <row r="15" spans="1:2" ht="26.25" customHeight="1">
      <c r="A15" s="72" t="s">
        <v>9</v>
      </c>
      <c r="B15" s="73" t="s">
        <v>10</v>
      </c>
    </row>
    <row r="16" spans="1:2" ht="13.5" thickBot="1">
      <c r="A16" s="74" t="s">
        <v>89</v>
      </c>
      <c r="B16" s="75"/>
    </row>
    <row r="17" spans="1:2" ht="12.75">
      <c r="A17" s="6" t="s">
        <v>11</v>
      </c>
      <c r="B17" s="7" t="s">
        <v>12</v>
      </c>
    </row>
    <row r="18" spans="1:2" ht="13.5" thickBot="1">
      <c r="A18" s="10" t="s">
        <v>25</v>
      </c>
      <c r="B18" s="11"/>
    </row>
    <row r="19" spans="1:2" ht="12.75" customHeight="1">
      <c r="A19" s="6" t="s">
        <v>13</v>
      </c>
      <c r="B19" s="3" t="s">
        <v>14</v>
      </c>
    </row>
    <row r="20" spans="1:2" ht="13.5" thickBot="1">
      <c r="A20" s="10" t="s">
        <v>90</v>
      </c>
      <c r="B20" s="11"/>
    </row>
    <row r="21" spans="1:2" ht="24" customHeight="1">
      <c r="A21" s="14" t="s">
        <v>28</v>
      </c>
      <c r="B21" s="7" t="s">
        <v>16</v>
      </c>
    </row>
    <row r="22" spans="1:2" ht="13.5" thickBot="1">
      <c r="A22" s="10" t="s">
        <v>94</v>
      </c>
      <c r="B22" s="11"/>
    </row>
    <row r="23" spans="1:2" ht="12.75">
      <c r="A23" s="14" t="s">
        <v>29</v>
      </c>
      <c r="B23" s="7" t="s">
        <v>17</v>
      </c>
    </row>
    <row r="24" spans="1:2" ht="13.5" thickBot="1">
      <c r="A24" s="10" t="s">
        <v>27</v>
      </c>
      <c r="B24" s="11"/>
    </row>
    <row r="25" spans="1:2" ht="39.75" customHeight="1">
      <c r="A25" s="14" t="s">
        <v>30</v>
      </c>
      <c r="B25" s="7" t="s">
        <v>19</v>
      </c>
    </row>
    <row r="26" spans="1:2" ht="13.5" thickBot="1">
      <c r="A26" s="10" t="s">
        <v>123</v>
      </c>
      <c r="B26" s="11"/>
    </row>
  </sheetData>
  <printOptions/>
  <pageMargins left="0.75" right="0.75" top="0.71" bottom="0.81" header="0.39"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56"/>
  <sheetViews>
    <sheetView zoomScale="75" zoomScaleNormal="75" workbookViewId="0" topLeftCell="A1">
      <selection activeCell="A1" sqref="A1"/>
    </sheetView>
  </sheetViews>
  <sheetFormatPr defaultColWidth="9.140625" defaultRowHeight="12.75"/>
  <cols>
    <col min="1" max="1" width="60.28125" style="85" customWidth="1"/>
    <col min="2" max="3" width="24.57421875" style="85" customWidth="1"/>
    <col min="4" max="4" width="26.57421875" style="85" customWidth="1"/>
    <col min="5" max="5" width="25.00390625" style="85" customWidth="1"/>
    <col min="6" max="6" width="23.7109375" style="85" customWidth="1"/>
    <col min="7" max="8" width="14.00390625" style="86" customWidth="1"/>
    <col min="9" max="13" width="9.140625" style="87" customWidth="1"/>
    <col min="14" max="16384" width="9.140625" style="85" customWidth="1"/>
  </cols>
  <sheetData>
    <row r="1" ht="16.5" thickBot="1">
      <c r="A1" s="84" t="s">
        <v>88</v>
      </c>
    </row>
    <row r="2" spans="1:12" ht="16.5" customHeight="1">
      <c r="A2" s="15" t="s">
        <v>1</v>
      </c>
      <c r="B2" s="16"/>
      <c r="C2" s="17"/>
      <c r="D2" s="17"/>
      <c r="E2" s="17"/>
      <c r="F2" s="18"/>
      <c r="I2" s="88"/>
      <c r="J2" s="88"/>
      <c r="K2" s="88"/>
      <c r="L2" s="88"/>
    </row>
    <row r="3" spans="1:12" ht="16.5" customHeight="1">
      <c r="A3" s="19" t="s">
        <v>34</v>
      </c>
      <c r="B3" s="20" t="s">
        <v>36</v>
      </c>
      <c r="C3" s="21">
        <f>+PV(0.05,15,0,-1000)</f>
        <v>481.0170980909702</v>
      </c>
      <c r="D3" s="22"/>
      <c r="E3" s="22"/>
      <c r="F3" s="23"/>
      <c r="I3" s="89"/>
      <c r="J3" s="89"/>
      <c r="K3" s="89"/>
      <c r="L3" s="89"/>
    </row>
    <row r="4" spans="1:12" ht="14.25" customHeight="1">
      <c r="A4" s="24" t="s">
        <v>35</v>
      </c>
      <c r="B4" s="20" t="s">
        <v>37</v>
      </c>
      <c r="C4" s="21">
        <f>+PV(0.06,25,-500)</f>
        <v>6391.678079134206</v>
      </c>
      <c r="D4" s="22"/>
      <c r="E4" s="22"/>
      <c r="F4" s="23"/>
      <c r="I4" s="89"/>
      <c r="J4" s="89"/>
      <c r="K4" s="89"/>
      <c r="L4" s="89"/>
    </row>
    <row r="5" spans="1:12" ht="15" customHeight="1">
      <c r="A5" s="24" t="s">
        <v>39</v>
      </c>
      <c r="B5" s="20" t="s">
        <v>83</v>
      </c>
      <c r="C5" s="25">
        <f>+PV(0.1,10,0,-1)</f>
        <v>0.3855432894295315</v>
      </c>
      <c r="D5" s="22"/>
      <c r="E5" s="22"/>
      <c r="F5" s="23"/>
      <c r="I5" s="89"/>
      <c r="J5" s="89"/>
      <c r="K5" s="89"/>
      <c r="L5" s="89"/>
    </row>
    <row r="6" spans="1:12" ht="12.75" customHeight="1" thickBot="1">
      <c r="A6" s="26" t="s">
        <v>38</v>
      </c>
      <c r="B6" s="27" t="s">
        <v>84</v>
      </c>
      <c r="C6" s="28">
        <f>+PV(0.1,10,-1)</f>
        <v>6.144567105704685</v>
      </c>
      <c r="D6" s="29"/>
      <c r="E6" s="29"/>
      <c r="F6" s="30"/>
      <c r="I6" s="89"/>
      <c r="J6" s="89"/>
      <c r="K6" s="89"/>
      <c r="L6" s="89"/>
    </row>
    <row r="7" spans="1:6" ht="12.75">
      <c r="A7" s="15" t="s">
        <v>0</v>
      </c>
      <c r="B7" s="31"/>
      <c r="C7" s="32"/>
      <c r="D7" s="31"/>
      <c r="E7" s="16"/>
      <c r="F7" s="33"/>
    </row>
    <row r="8" spans="1:6" ht="12.75">
      <c r="A8" s="19" t="s">
        <v>40</v>
      </c>
      <c r="B8" s="34" t="s">
        <v>42</v>
      </c>
      <c r="C8" s="21">
        <f>+FV(0.08,20,0,-1000)</f>
        <v>4660.957143849307</v>
      </c>
      <c r="D8" s="35"/>
      <c r="E8" s="22" t="s">
        <v>21</v>
      </c>
      <c r="F8" s="36"/>
    </row>
    <row r="9" spans="1:6" ht="12.75">
      <c r="A9" s="24" t="s">
        <v>41</v>
      </c>
      <c r="B9" s="34" t="s">
        <v>43</v>
      </c>
      <c r="C9" s="21">
        <f>+FV(0.04,35,-100,)</f>
        <v>7365.222485529858</v>
      </c>
      <c r="D9" s="35"/>
      <c r="E9" s="22"/>
      <c r="F9" s="36"/>
    </row>
    <row r="10" spans="1:6" ht="12.75">
      <c r="A10" s="19" t="s">
        <v>44</v>
      </c>
      <c r="B10" s="34" t="s">
        <v>23</v>
      </c>
      <c r="C10" s="25">
        <f>+FV(0.1,10,0,-1)</f>
        <v>2.593742460100002</v>
      </c>
      <c r="D10" s="35"/>
      <c r="E10" s="22"/>
      <c r="F10" s="36"/>
    </row>
    <row r="11" spans="1:6" ht="13.5" thickBot="1">
      <c r="A11" s="37" t="s">
        <v>45</v>
      </c>
      <c r="B11" s="38" t="s">
        <v>24</v>
      </c>
      <c r="C11" s="28">
        <f>+FV(0.1,10,-1,)</f>
        <v>15.937424601000018</v>
      </c>
      <c r="D11" s="39"/>
      <c r="E11" s="29"/>
      <c r="F11" s="40"/>
    </row>
    <row r="12" spans="1:6" ht="12.75">
      <c r="A12" s="15" t="s">
        <v>3</v>
      </c>
      <c r="B12" s="31"/>
      <c r="C12" s="32"/>
      <c r="D12" s="31"/>
      <c r="E12" s="16"/>
      <c r="F12" s="33"/>
    </row>
    <row r="13" spans="1:6" ht="12.75">
      <c r="A13" s="41" t="s">
        <v>65</v>
      </c>
      <c r="B13" s="35"/>
      <c r="C13" s="42"/>
      <c r="D13" s="35"/>
      <c r="E13" s="22"/>
      <c r="F13" s="36"/>
    </row>
    <row r="14" spans="1:6" ht="12.75">
      <c r="A14" s="43" t="s">
        <v>66</v>
      </c>
      <c r="B14" s="44" t="s">
        <v>67</v>
      </c>
      <c r="C14" s="45">
        <f>+PMT(0.09,10,-50000)</f>
        <v>7791.004495451686</v>
      </c>
      <c r="D14" s="35"/>
      <c r="E14" s="22"/>
      <c r="F14" s="36"/>
    </row>
    <row r="15" spans="1:6" ht="12.75">
      <c r="A15" s="43" t="s">
        <v>92</v>
      </c>
      <c r="B15" s="44" t="s">
        <v>68</v>
      </c>
      <c r="C15" s="45">
        <f>+PMT(0.05,30,0,-10000)</f>
        <v>150.51435080276585</v>
      </c>
      <c r="D15" s="35"/>
      <c r="E15" s="22"/>
      <c r="F15" s="36"/>
    </row>
    <row r="16" spans="1:6" ht="12.75">
      <c r="A16" s="43" t="s">
        <v>97</v>
      </c>
      <c r="B16" s="44" t="s">
        <v>98</v>
      </c>
      <c r="C16" s="45">
        <f>+PMT(0.08,5,-5000,300)</f>
        <v>1201.1453364641316</v>
      </c>
      <c r="D16" s="35"/>
      <c r="E16" s="22"/>
      <c r="F16" s="36"/>
    </row>
    <row r="17" spans="1:6" ht="12.75">
      <c r="A17" s="43" t="s">
        <v>70</v>
      </c>
      <c r="B17" s="44" t="s">
        <v>71</v>
      </c>
      <c r="C17" s="46">
        <f>+PMT(0.1,10,-1)</f>
        <v>0.16274539488251155</v>
      </c>
      <c r="D17" s="35"/>
      <c r="E17" s="22"/>
      <c r="F17" s="36"/>
    </row>
    <row r="18" spans="1:6" ht="13.5" thickBot="1">
      <c r="A18" s="47" t="s">
        <v>69</v>
      </c>
      <c r="B18" s="48" t="s">
        <v>72</v>
      </c>
      <c r="C18" s="49">
        <f>+PMT(0.1,10,0,-1)</f>
        <v>0.06274539488251153</v>
      </c>
      <c r="D18" s="39"/>
      <c r="E18" s="29"/>
      <c r="F18" s="40"/>
    </row>
    <row r="19" spans="1:6" ht="12.75">
      <c r="A19" s="15" t="s">
        <v>4</v>
      </c>
      <c r="B19" s="50"/>
      <c r="C19" s="32"/>
      <c r="D19" s="31"/>
      <c r="E19" s="16"/>
      <c r="F19" s="33"/>
    </row>
    <row r="20" spans="1:6" ht="13.5" thickBot="1">
      <c r="A20" s="37" t="s">
        <v>78</v>
      </c>
      <c r="B20" s="48" t="s">
        <v>73</v>
      </c>
      <c r="C20" s="51">
        <f>+RATE(5,-500,2000)</f>
        <v>0.0793082611605287</v>
      </c>
      <c r="D20" s="39"/>
      <c r="E20" s="29"/>
      <c r="F20" s="40"/>
    </row>
    <row r="21" spans="1:6" ht="12.75">
      <c r="A21" s="15" t="s">
        <v>6</v>
      </c>
      <c r="B21" s="50"/>
      <c r="C21" s="32"/>
      <c r="D21" s="31"/>
      <c r="E21" s="16"/>
      <c r="F21" s="33"/>
    </row>
    <row r="22" spans="1:6" ht="12.75">
      <c r="A22" s="19" t="s">
        <v>74</v>
      </c>
      <c r="B22" s="45">
        <v>-1000</v>
      </c>
      <c r="C22" s="21">
        <v>300</v>
      </c>
      <c r="D22" s="45">
        <v>300</v>
      </c>
      <c r="E22" s="52">
        <v>300</v>
      </c>
      <c r="F22" s="53">
        <v>300</v>
      </c>
    </row>
    <row r="23" spans="1:6" ht="13.5" thickBot="1">
      <c r="A23" s="37"/>
      <c r="B23" s="48" t="s">
        <v>102</v>
      </c>
      <c r="C23" s="54">
        <f>+IRR(B22:F22)</f>
        <v>0.07713847294796289</v>
      </c>
      <c r="D23" s="39"/>
      <c r="E23" s="29"/>
      <c r="F23" s="40"/>
    </row>
    <row r="24" spans="1:6" ht="12.75">
      <c r="A24" s="15" t="s">
        <v>7</v>
      </c>
      <c r="B24" s="50"/>
      <c r="C24" s="32"/>
      <c r="D24" s="31"/>
      <c r="E24" s="16"/>
      <c r="F24" s="33"/>
    </row>
    <row r="25" spans="1:6" ht="12.75">
      <c r="A25" s="41" t="s">
        <v>64</v>
      </c>
      <c r="B25" s="55"/>
      <c r="C25" s="42"/>
      <c r="D25" s="35"/>
      <c r="E25" s="22"/>
      <c r="F25" s="36"/>
    </row>
    <row r="26" spans="1:6" ht="12.75">
      <c r="A26" s="19" t="s">
        <v>85</v>
      </c>
      <c r="B26" s="44" t="s">
        <v>86</v>
      </c>
      <c r="C26" s="56">
        <f>NPER(0.05,150.5,,-10000)</f>
        <v>30.001502119984952</v>
      </c>
      <c r="D26" s="35"/>
      <c r="E26" s="22"/>
      <c r="F26" s="36"/>
    </row>
    <row r="27" spans="1:8" ht="12.75">
      <c r="A27" s="19" t="s">
        <v>75</v>
      </c>
      <c r="B27" s="44" t="s">
        <v>79</v>
      </c>
      <c r="C27" s="56">
        <f>NPER(0.09,7791,-50000)</f>
        <v>10.000009155234226</v>
      </c>
      <c r="D27" s="35"/>
      <c r="E27" s="22"/>
      <c r="F27" s="36"/>
      <c r="G27" s="90"/>
      <c r="H27" s="90"/>
    </row>
    <row r="28" spans="1:6" ht="12.75">
      <c r="A28" s="19" t="s">
        <v>76</v>
      </c>
      <c r="B28" s="44" t="s">
        <v>80</v>
      </c>
      <c r="C28" s="56">
        <f>NPER(0,200,-1000)</f>
        <v>5</v>
      </c>
      <c r="D28" s="35"/>
      <c r="E28" s="57"/>
      <c r="F28" s="36"/>
    </row>
    <row r="29" spans="1:6" ht="13.5" thickBot="1">
      <c r="A29" s="19" t="s">
        <v>77</v>
      </c>
      <c r="B29" s="44" t="s">
        <v>81</v>
      </c>
      <c r="C29" s="55">
        <f>NPER(0.1,200,-1000)</f>
        <v>7.272540897341713</v>
      </c>
      <c r="D29" s="35"/>
      <c r="E29" s="35"/>
      <c r="F29" s="36"/>
    </row>
    <row r="30" spans="1:6" ht="12.75">
      <c r="A30" s="76" t="s">
        <v>9</v>
      </c>
      <c r="B30" s="77"/>
      <c r="C30" s="77"/>
      <c r="D30" s="31"/>
      <c r="E30" s="31"/>
      <c r="F30" s="33"/>
    </row>
    <row r="31" spans="1:6" ht="26.25" customHeight="1" thickBot="1">
      <c r="A31" s="78" t="s">
        <v>46</v>
      </c>
      <c r="B31" s="79" t="s">
        <v>99</v>
      </c>
      <c r="C31" s="80">
        <f>NPV(0.1,250,300,350,400,450)-1000</f>
        <v>290.786769408448</v>
      </c>
      <c r="D31" s="39"/>
      <c r="E31" s="39"/>
      <c r="F31" s="40"/>
    </row>
    <row r="32" spans="1:8" ht="25.5">
      <c r="A32" s="15" t="s">
        <v>11</v>
      </c>
      <c r="B32" s="50"/>
      <c r="C32" s="50"/>
      <c r="D32" s="31"/>
      <c r="E32" s="31"/>
      <c r="F32" s="33"/>
      <c r="G32" s="81" t="s">
        <v>103</v>
      </c>
      <c r="H32" s="82" t="s">
        <v>104</v>
      </c>
    </row>
    <row r="33" spans="1:8" ht="13.5" thickBot="1">
      <c r="A33" s="47" t="s">
        <v>47</v>
      </c>
      <c r="B33" s="59" t="s">
        <v>48</v>
      </c>
      <c r="C33" s="58">
        <f>SLN(1000,100,5)</f>
        <v>180</v>
      </c>
      <c r="D33" s="58"/>
      <c r="E33" s="58"/>
      <c r="F33" s="60"/>
      <c r="G33" s="83">
        <f>5*C33</f>
        <v>900</v>
      </c>
      <c r="H33" s="52">
        <f>1000-G33</f>
        <v>100</v>
      </c>
    </row>
    <row r="34" spans="1:8" ht="12.75">
      <c r="A34" s="15" t="s">
        <v>13</v>
      </c>
      <c r="B34" s="61"/>
      <c r="C34" s="61"/>
      <c r="D34" s="61"/>
      <c r="E34" s="61"/>
      <c r="F34" s="62"/>
      <c r="G34" s="81"/>
      <c r="H34" s="22"/>
    </row>
    <row r="35" spans="1:8" ht="25.5">
      <c r="A35" s="43" t="s">
        <v>110</v>
      </c>
      <c r="B35" s="63" t="s">
        <v>109</v>
      </c>
      <c r="C35" s="63" t="s">
        <v>105</v>
      </c>
      <c r="D35" s="63" t="s">
        <v>106</v>
      </c>
      <c r="E35" s="63" t="s">
        <v>107</v>
      </c>
      <c r="F35" s="64" t="s">
        <v>108</v>
      </c>
      <c r="G35" s="81" t="s">
        <v>103</v>
      </c>
      <c r="H35" s="82" t="s">
        <v>104</v>
      </c>
    </row>
    <row r="36" spans="1:8" ht="13.5" thickBot="1">
      <c r="A36" s="47"/>
      <c r="B36" s="58">
        <f>DB(1000,100,5,1)</f>
        <v>369</v>
      </c>
      <c r="C36" s="58">
        <f>DB(1000,100,5,2)</f>
        <v>232.839</v>
      </c>
      <c r="D36" s="58">
        <f>DB(1000,100,5,3)</f>
        <v>146.921409</v>
      </c>
      <c r="E36" s="58">
        <f>DB(1000,100,5,4)</f>
        <v>92.707409079</v>
      </c>
      <c r="F36" s="60">
        <f>DB(1000,100,5,5)</f>
        <v>58.498375128849</v>
      </c>
      <c r="G36" s="83">
        <f>SUM(B36:F36)</f>
        <v>899.966193207849</v>
      </c>
      <c r="H36" s="52">
        <f>1000-G36</f>
        <v>100.03380679215104</v>
      </c>
    </row>
    <row r="37" spans="1:8" ht="12.75">
      <c r="A37" s="15" t="s">
        <v>15</v>
      </c>
      <c r="B37" s="61"/>
      <c r="C37" s="61"/>
      <c r="D37" s="61"/>
      <c r="E37" s="61"/>
      <c r="F37" s="62"/>
      <c r="G37" s="83"/>
      <c r="H37" s="52"/>
    </row>
    <row r="38" spans="1:10" ht="25.5">
      <c r="A38" s="43" t="s">
        <v>100</v>
      </c>
      <c r="B38" s="63" t="s">
        <v>49</v>
      </c>
      <c r="C38" s="63" t="s">
        <v>50</v>
      </c>
      <c r="D38" s="63" t="s">
        <v>51</v>
      </c>
      <c r="E38" s="63" t="s">
        <v>52</v>
      </c>
      <c r="F38" s="64" t="s">
        <v>53</v>
      </c>
      <c r="G38" s="81" t="s">
        <v>103</v>
      </c>
      <c r="H38" s="82" t="s">
        <v>104</v>
      </c>
      <c r="J38" s="91"/>
    </row>
    <row r="39" spans="1:10" ht="12.75">
      <c r="A39" s="43"/>
      <c r="B39" s="45">
        <f>DDB(1000,,5,1)</f>
        <v>400</v>
      </c>
      <c r="C39" s="45">
        <f>DDB(1000,,5,2)</f>
        <v>240</v>
      </c>
      <c r="D39" s="45">
        <f>DDB(1000,,5,3)</f>
        <v>144</v>
      </c>
      <c r="E39" s="45">
        <f>DDB(1000,,5,4)</f>
        <v>86.4</v>
      </c>
      <c r="F39" s="53">
        <f>DDB(1000,,5,5)</f>
        <v>51.84</v>
      </c>
      <c r="G39" s="83">
        <f>SUM(B39:F39)</f>
        <v>922.24</v>
      </c>
      <c r="H39" s="52">
        <f>1000-G39</f>
        <v>77.75999999999999</v>
      </c>
      <c r="J39" s="91"/>
    </row>
    <row r="40" spans="1:8" ht="25.5">
      <c r="A40" s="65" t="s">
        <v>82</v>
      </c>
      <c r="B40" s="63" t="s">
        <v>54</v>
      </c>
      <c r="C40" s="63" t="s">
        <v>55</v>
      </c>
      <c r="D40" s="63" t="s">
        <v>56</v>
      </c>
      <c r="E40" s="63" t="s">
        <v>57</v>
      </c>
      <c r="F40" s="64" t="s">
        <v>58</v>
      </c>
      <c r="G40" s="81" t="s">
        <v>103</v>
      </c>
      <c r="H40" s="82" t="s">
        <v>104</v>
      </c>
    </row>
    <row r="41" spans="1:8" ht="13.5" thickBot="1">
      <c r="A41" s="66"/>
      <c r="B41" s="58">
        <f>DDB(1000,,5,1,1)</f>
        <v>200</v>
      </c>
      <c r="C41" s="58">
        <f>DDB(1000,,5,2,1)</f>
        <v>160</v>
      </c>
      <c r="D41" s="58">
        <f>DDB(1000,,5,3,1)</f>
        <v>128.00000000000003</v>
      </c>
      <c r="E41" s="58">
        <f>DDB(1000,,5,4,1)</f>
        <v>102.40000000000003</v>
      </c>
      <c r="F41" s="60">
        <f>DDB(1000,,5,5,1)</f>
        <v>81.92000000000004</v>
      </c>
      <c r="G41" s="83">
        <f>SUM(B41:F41)</f>
        <v>672.3200000000002</v>
      </c>
      <c r="H41" s="52">
        <f>1000-G41</f>
        <v>327.67999999999984</v>
      </c>
    </row>
    <row r="42" spans="1:8" ht="12.75">
      <c r="A42" s="15" t="s">
        <v>18</v>
      </c>
      <c r="B42" s="61"/>
      <c r="C42" s="61"/>
      <c r="D42" s="61"/>
      <c r="E42" s="61"/>
      <c r="F42" s="62"/>
      <c r="G42" s="83"/>
      <c r="H42" s="52"/>
    </row>
    <row r="43" spans="1:8" ht="25.5">
      <c r="A43" s="67" t="s">
        <v>101</v>
      </c>
      <c r="B43" s="63" t="s">
        <v>59</v>
      </c>
      <c r="C43" s="63" t="s">
        <v>60</v>
      </c>
      <c r="D43" s="63" t="s">
        <v>61</v>
      </c>
      <c r="E43" s="63" t="s">
        <v>62</v>
      </c>
      <c r="F43" s="64" t="s">
        <v>63</v>
      </c>
      <c r="G43" s="81" t="s">
        <v>103</v>
      </c>
      <c r="H43" s="82" t="s">
        <v>104</v>
      </c>
    </row>
    <row r="44" spans="1:8" ht="13.5" thickBot="1">
      <c r="A44" s="68"/>
      <c r="B44" s="58">
        <f>SYD(1000,100,5,1)</f>
        <v>300</v>
      </c>
      <c r="C44" s="58">
        <f>SYD(1000,100,5,2)</f>
        <v>240</v>
      </c>
      <c r="D44" s="58">
        <f>SYD(1000,100,5,3)</f>
        <v>180</v>
      </c>
      <c r="E44" s="58">
        <f>SYD(1000,100,5,4)</f>
        <v>120</v>
      </c>
      <c r="F44" s="60">
        <f>SYD(1000,100,5,5)</f>
        <v>60</v>
      </c>
      <c r="G44" s="83">
        <f>SUM(B44:F44)</f>
        <v>900</v>
      </c>
      <c r="H44" s="52">
        <f>1000-G44</f>
        <v>100</v>
      </c>
    </row>
    <row r="45" spans="1:8" ht="12.75">
      <c r="A45" s="15" t="s">
        <v>20</v>
      </c>
      <c r="B45" s="61"/>
      <c r="C45" s="61"/>
      <c r="D45" s="61"/>
      <c r="E45" s="61"/>
      <c r="F45" s="62"/>
      <c r="G45" s="83"/>
      <c r="H45" s="52"/>
    </row>
    <row r="46" spans="1:8" ht="25.5">
      <c r="A46" s="65" t="s">
        <v>121</v>
      </c>
      <c r="B46" s="63" t="s">
        <v>111</v>
      </c>
      <c r="C46" s="63" t="s">
        <v>112</v>
      </c>
      <c r="D46" s="63" t="s">
        <v>113</v>
      </c>
      <c r="E46" s="63" t="s">
        <v>114</v>
      </c>
      <c r="F46" s="64" t="s">
        <v>115</v>
      </c>
      <c r="G46" s="81" t="s">
        <v>103</v>
      </c>
      <c r="H46" s="82" t="s">
        <v>104</v>
      </c>
    </row>
    <row r="47" spans="1:8" ht="13.5" thickBot="1">
      <c r="A47" s="37"/>
      <c r="B47" s="58">
        <f>VDB(1000,100,5,0,1,1,TRUE)</f>
        <v>200</v>
      </c>
      <c r="C47" s="58">
        <f>VDB(1000,100,5,1,2,1,TRUE)</f>
        <v>160</v>
      </c>
      <c r="D47" s="58">
        <f>VDB(1000,100,5,2,3,1,TRUE)</f>
        <v>128.00000000000003</v>
      </c>
      <c r="E47" s="58">
        <f>VDB(1000,100,5,3,4,1,TRUE)</f>
        <v>102.40000000000003</v>
      </c>
      <c r="F47" s="60">
        <f>VDB(1000,100,5,4,5,1,TRUE)</f>
        <v>81.92000000000004</v>
      </c>
      <c r="G47" s="83">
        <f>SUM(B47:F47)</f>
        <v>672.3200000000002</v>
      </c>
      <c r="H47" s="52">
        <f>1000-G47</f>
        <v>327.67999999999984</v>
      </c>
    </row>
    <row r="48" spans="1:8" ht="25.5">
      <c r="A48" s="69" t="s">
        <v>122</v>
      </c>
      <c r="B48" s="70" t="s">
        <v>116</v>
      </c>
      <c r="C48" s="70" t="s">
        <v>117</v>
      </c>
      <c r="D48" s="70" t="s">
        <v>118</v>
      </c>
      <c r="E48" s="70" t="s">
        <v>119</v>
      </c>
      <c r="F48" s="71" t="s">
        <v>120</v>
      </c>
      <c r="G48" s="81" t="s">
        <v>103</v>
      </c>
      <c r="H48" s="82" t="s">
        <v>104</v>
      </c>
    </row>
    <row r="49" spans="1:8" ht="13.5" thickBot="1">
      <c r="A49" s="37"/>
      <c r="B49" s="58">
        <f>VDB(1000,100,5,0,1,1)</f>
        <v>200</v>
      </c>
      <c r="C49" s="58">
        <f>VDB(1000,100,5,1,2,1)</f>
        <v>175</v>
      </c>
      <c r="D49" s="58">
        <f>VDB(1000,100,5,2,3,1)</f>
        <v>175</v>
      </c>
      <c r="E49" s="58">
        <f>VDB(1000,100,5,3,4,1)</f>
        <v>175</v>
      </c>
      <c r="F49" s="60">
        <f>VDB(1000,100,5,4,5,1)</f>
        <v>175</v>
      </c>
      <c r="G49" s="83">
        <f>SUM(B49:F49)</f>
        <v>900</v>
      </c>
      <c r="H49" s="52">
        <f>1000-G49</f>
        <v>100</v>
      </c>
    </row>
    <row r="50" spans="2:3" ht="12.75">
      <c r="B50" s="92"/>
      <c r="C50" s="92"/>
    </row>
    <row r="51" spans="2:3" ht="12.75">
      <c r="B51" s="92"/>
      <c r="C51" s="92"/>
    </row>
    <row r="52" spans="2:3" ht="12.75">
      <c r="B52" s="92"/>
      <c r="C52" s="92"/>
    </row>
    <row r="53" spans="2:3" ht="12.75">
      <c r="B53" s="92"/>
      <c r="C53" s="92"/>
    </row>
    <row r="54" spans="2:3" ht="12.75">
      <c r="B54" s="92"/>
      <c r="C54" s="92"/>
    </row>
    <row r="55" spans="1:3" ht="12.75">
      <c r="A55" s="92"/>
      <c r="B55" s="92"/>
      <c r="C55" s="92"/>
    </row>
    <row r="56" spans="1:3" ht="12.75">
      <c r="A56" s="92"/>
      <c r="B56" s="92"/>
      <c r="C56" s="92"/>
    </row>
  </sheetData>
  <printOptions/>
  <pageMargins left="0.5511811023622047" right="0.41" top="0.56" bottom="0.28" header="0.23" footer="0.16"/>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NTUA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 T</dc:creator>
  <cp:keywords/>
  <dc:description/>
  <cp:lastModifiedBy>user</cp:lastModifiedBy>
  <cp:lastPrinted>2007-12-14T08:21:28Z</cp:lastPrinted>
  <dcterms:created xsi:type="dcterms:W3CDTF">2005-12-02T06:18:43Z</dcterms:created>
  <dcterms:modified xsi:type="dcterms:W3CDTF">2010-01-11T08:28:42Z</dcterms:modified>
  <cp:category/>
  <cp:version/>
  <cp:contentType/>
  <cp:contentStatus/>
</cp:coreProperties>
</file>